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6060" tabRatio="500" activeTab="1"/>
  </bookViews>
  <sheets>
    <sheet name="FISM" sheetId="1" r:id="rId1"/>
    <sheet name="Hoja1" sheetId="6" r:id="rId2"/>
    <sheet name="FGP 2017" sheetId="3" r:id="rId3"/>
    <sheet name="FFM" sheetId="4" r:id="rId4"/>
    <sheet name="PART" sheetId="5" r:id="rId5"/>
    <sheet name="FGP Y FFM antes" sheetId="2" r:id="rId6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6" i="6" l="1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45" i="6"/>
  <c r="B21" i="1"/>
  <c r="D7" i="4"/>
  <c r="E7" i="4"/>
  <c r="D6" i="4"/>
  <c r="E6" i="4"/>
  <c r="D5" i="4"/>
  <c r="E5" i="4"/>
  <c r="F5" i="4"/>
  <c r="H15" i="3"/>
  <c r="J15" i="3"/>
  <c r="K15" i="3"/>
  <c r="S22" i="3"/>
  <c r="T22" i="3"/>
  <c r="C12" i="3"/>
  <c r="C16" i="3"/>
  <c r="C19" i="3"/>
  <c r="AA22" i="3"/>
  <c r="O22" i="3"/>
  <c r="P22" i="3"/>
  <c r="Q22" i="3"/>
  <c r="C18" i="3"/>
  <c r="Z22" i="3"/>
  <c r="H22" i="3"/>
  <c r="J22" i="3"/>
  <c r="K22" i="3"/>
  <c r="C17" i="3"/>
  <c r="Y22" i="3"/>
  <c r="AB22" i="3"/>
  <c r="B20" i="5"/>
  <c r="H20" i="5"/>
  <c r="I20" i="5"/>
  <c r="D19" i="4"/>
  <c r="E19" i="4"/>
  <c r="F19" i="4"/>
  <c r="C24" i="3"/>
  <c r="C26" i="3"/>
  <c r="C27" i="3"/>
  <c r="N19" i="4"/>
  <c r="I19" i="4"/>
  <c r="K19" i="4"/>
  <c r="L19" i="4"/>
  <c r="C28" i="3"/>
  <c r="O19" i="4"/>
  <c r="P19" i="4"/>
  <c r="C20" i="5"/>
  <c r="J20" i="5"/>
  <c r="K20" i="5"/>
  <c r="S8" i="3"/>
  <c r="T8" i="3"/>
  <c r="AA8" i="3"/>
  <c r="O8" i="3"/>
  <c r="P8" i="3"/>
  <c r="Q8" i="3"/>
  <c r="Z8" i="3"/>
  <c r="H8" i="3"/>
  <c r="J8" i="3"/>
  <c r="K8" i="3"/>
  <c r="Y8" i="3"/>
  <c r="AB8" i="3"/>
  <c r="B6" i="5"/>
  <c r="S9" i="3"/>
  <c r="T9" i="3"/>
  <c r="AA9" i="3"/>
  <c r="O9" i="3"/>
  <c r="P9" i="3"/>
  <c r="Q9" i="3"/>
  <c r="Z9" i="3"/>
  <c r="H9" i="3"/>
  <c r="J9" i="3"/>
  <c r="K9" i="3"/>
  <c r="Y9" i="3"/>
  <c r="AB9" i="3"/>
  <c r="B7" i="5"/>
  <c r="S10" i="3"/>
  <c r="T10" i="3"/>
  <c r="AA10" i="3"/>
  <c r="O10" i="3"/>
  <c r="P10" i="3"/>
  <c r="Q10" i="3"/>
  <c r="Z10" i="3"/>
  <c r="H10" i="3"/>
  <c r="J10" i="3"/>
  <c r="K10" i="3"/>
  <c r="Y10" i="3"/>
  <c r="AB10" i="3"/>
  <c r="B8" i="5"/>
  <c r="S11" i="3"/>
  <c r="T11" i="3"/>
  <c r="AA11" i="3"/>
  <c r="O11" i="3"/>
  <c r="P11" i="3"/>
  <c r="Q11" i="3"/>
  <c r="Z11" i="3"/>
  <c r="H11" i="3"/>
  <c r="J11" i="3"/>
  <c r="K11" i="3"/>
  <c r="Y11" i="3"/>
  <c r="AB11" i="3"/>
  <c r="B9" i="5"/>
  <c r="S12" i="3"/>
  <c r="T12" i="3"/>
  <c r="AA12" i="3"/>
  <c r="O12" i="3"/>
  <c r="P12" i="3"/>
  <c r="Q12" i="3"/>
  <c r="Z12" i="3"/>
  <c r="H12" i="3"/>
  <c r="J12" i="3"/>
  <c r="K12" i="3"/>
  <c r="Y12" i="3"/>
  <c r="AB12" i="3"/>
  <c r="B10" i="5"/>
  <c r="S13" i="3"/>
  <c r="T13" i="3"/>
  <c r="AA13" i="3"/>
  <c r="O13" i="3"/>
  <c r="P13" i="3"/>
  <c r="Q13" i="3"/>
  <c r="Z13" i="3"/>
  <c r="H13" i="3"/>
  <c r="J13" i="3"/>
  <c r="K13" i="3"/>
  <c r="Y13" i="3"/>
  <c r="AB13" i="3"/>
  <c r="B11" i="5"/>
  <c r="S14" i="3"/>
  <c r="T14" i="3"/>
  <c r="AA14" i="3"/>
  <c r="O14" i="3"/>
  <c r="P14" i="3"/>
  <c r="Q14" i="3"/>
  <c r="Z14" i="3"/>
  <c r="H14" i="3"/>
  <c r="J14" i="3"/>
  <c r="K14" i="3"/>
  <c r="Y14" i="3"/>
  <c r="AB14" i="3"/>
  <c r="B12" i="5"/>
  <c r="S15" i="3"/>
  <c r="T15" i="3"/>
  <c r="AA15" i="3"/>
  <c r="O15" i="3"/>
  <c r="P15" i="3"/>
  <c r="Q15" i="3"/>
  <c r="Z15" i="3"/>
  <c r="Y15" i="3"/>
  <c r="AB15" i="3"/>
  <c r="B13" i="5"/>
  <c r="S16" i="3"/>
  <c r="T16" i="3"/>
  <c r="AA16" i="3"/>
  <c r="O16" i="3"/>
  <c r="P16" i="3"/>
  <c r="Q16" i="3"/>
  <c r="Z16" i="3"/>
  <c r="H16" i="3"/>
  <c r="J16" i="3"/>
  <c r="K16" i="3"/>
  <c r="Y16" i="3"/>
  <c r="AB16" i="3"/>
  <c r="B14" i="5"/>
  <c r="S17" i="3"/>
  <c r="T17" i="3"/>
  <c r="AA17" i="3"/>
  <c r="O17" i="3"/>
  <c r="P17" i="3"/>
  <c r="Q17" i="3"/>
  <c r="Z17" i="3"/>
  <c r="H17" i="3"/>
  <c r="J17" i="3"/>
  <c r="K17" i="3"/>
  <c r="Y17" i="3"/>
  <c r="AB17" i="3"/>
  <c r="B15" i="5"/>
  <c r="S18" i="3"/>
  <c r="T18" i="3"/>
  <c r="AA18" i="3"/>
  <c r="O18" i="3"/>
  <c r="P18" i="3"/>
  <c r="Q18" i="3"/>
  <c r="Z18" i="3"/>
  <c r="H18" i="3"/>
  <c r="J18" i="3"/>
  <c r="K18" i="3"/>
  <c r="Y18" i="3"/>
  <c r="AB18" i="3"/>
  <c r="B16" i="5"/>
  <c r="S19" i="3"/>
  <c r="T19" i="3"/>
  <c r="AA19" i="3"/>
  <c r="O19" i="3"/>
  <c r="P19" i="3"/>
  <c r="Q19" i="3"/>
  <c r="Z19" i="3"/>
  <c r="H19" i="3"/>
  <c r="J19" i="3"/>
  <c r="K19" i="3"/>
  <c r="Y19" i="3"/>
  <c r="AB19" i="3"/>
  <c r="B17" i="5"/>
  <c r="S20" i="3"/>
  <c r="T20" i="3"/>
  <c r="AA20" i="3"/>
  <c r="O20" i="3"/>
  <c r="P20" i="3"/>
  <c r="Q20" i="3"/>
  <c r="Z20" i="3"/>
  <c r="H20" i="3"/>
  <c r="J20" i="3"/>
  <c r="K20" i="3"/>
  <c r="Y20" i="3"/>
  <c r="AB20" i="3"/>
  <c r="B18" i="5"/>
  <c r="S21" i="3"/>
  <c r="T21" i="3"/>
  <c r="AA21" i="3"/>
  <c r="O21" i="3"/>
  <c r="P21" i="3"/>
  <c r="Q21" i="3"/>
  <c r="Z21" i="3"/>
  <c r="H21" i="3"/>
  <c r="J21" i="3"/>
  <c r="K21" i="3"/>
  <c r="Y21" i="3"/>
  <c r="AB21" i="3"/>
  <c r="B19" i="5"/>
  <c r="S23" i="3"/>
  <c r="T23" i="3"/>
  <c r="AA23" i="3"/>
  <c r="O23" i="3"/>
  <c r="P23" i="3"/>
  <c r="Q23" i="3"/>
  <c r="Z23" i="3"/>
  <c r="H23" i="3"/>
  <c r="J23" i="3"/>
  <c r="K23" i="3"/>
  <c r="Y23" i="3"/>
  <c r="AB23" i="3"/>
  <c r="B21" i="5"/>
  <c r="S24" i="3"/>
  <c r="T24" i="3"/>
  <c r="AA24" i="3"/>
  <c r="O24" i="3"/>
  <c r="P24" i="3"/>
  <c r="Q24" i="3"/>
  <c r="Z24" i="3"/>
  <c r="H24" i="3"/>
  <c r="J24" i="3"/>
  <c r="K24" i="3"/>
  <c r="Y24" i="3"/>
  <c r="AB24" i="3"/>
  <c r="B22" i="5"/>
  <c r="S25" i="3"/>
  <c r="T25" i="3"/>
  <c r="AA25" i="3"/>
  <c r="O25" i="3"/>
  <c r="P25" i="3"/>
  <c r="Q25" i="3"/>
  <c r="Z25" i="3"/>
  <c r="H25" i="3"/>
  <c r="J25" i="3"/>
  <c r="K25" i="3"/>
  <c r="Y25" i="3"/>
  <c r="AB25" i="3"/>
  <c r="B23" i="5"/>
  <c r="S26" i="3"/>
  <c r="T26" i="3"/>
  <c r="AA26" i="3"/>
  <c r="O26" i="3"/>
  <c r="P26" i="3"/>
  <c r="Q26" i="3"/>
  <c r="Z26" i="3"/>
  <c r="H26" i="3"/>
  <c r="J26" i="3"/>
  <c r="K26" i="3"/>
  <c r="Y26" i="3"/>
  <c r="AB26" i="3"/>
  <c r="B24" i="5"/>
  <c r="S27" i="3"/>
  <c r="T27" i="3"/>
  <c r="AA27" i="3"/>
  <c r="O27" i="3"/>
  <c r="P27" i="3"/>
  <c r="Q27" i="3"/>
  <c r="Z27" i="3"/>
  <c r="H27" i="3"/>
  <c r="J27" i="3"/>
  <c r="K27" i="3"/>
  <c r="Y27" i="3"/>
  <c r="AB27" i="3"/>
  <c r="B25" i="5"/>
  <c r="S28" i="3"/>
  <c r="T28" i="3"/>
  <c r="AA28" i="3"/>
  <c r="O28" i="3"/>
  <c r="P28" i="3"/>
  <c r="Q28" i="3"/>
  <c r="Z28" i="3"/>
  <c r="H28" i="3"/>
  <c r="J28" i="3"/>
  <c r="K28" i="3"/>
  <c r="Y28" i="3"/>
  <c r="AB28" i="3"/>
  <c r="B26" i="5"/>
  <c r="S29" i="3"/>
  <c r="T29" i="3"/>
  <c r="AA29" i="3"/>
  <c r="O29" i="3"/>
  <c r="P29" i="3"/>
  <c r="Q29" i="3"/>
  <c r="Z29" i="3"/>
  <c r="H29" i="3"/>
  <c r="J29" i="3"/>
  <c r="K29" i="3"/>
  <c r="Y29" i="3"/>
  <c r="AB29" i="3"/>
  <c r="B27" i="5"/>
  <c r="S30" i="3"/>
  <c r="T30" i="3"/>
  <c r="AA30" i="3"/>
  <c r="O30" i="3"/>
  <c r="P30" i="3"/>
  <c r="Q30" i="3"/>
  <c r="Z30" i="3"/>
  <c r="H30" i="3"/>
  <c r="J30" i="3"/>
  <c r="K30" i="3"/>
  <c r="Y30" i="3"/>
  <c r="AB30" i="3"/>
  <c r="B28" i="5"/>
  <c r="S31" i="3"/>
  <c r="T31" i="3"/>
  <c r="AA31" i="3"/>
  <c r="O31" i="3"/>
  <c r="P31" i="3"/>
  <c r="Q31" i="3"/>
  <c r="Z31" i="3"/>
  <c r="H31" i="3"/>
  <c r="J31" i="3"/>
  <c r="K31" i="3"/>
  <c r="Y31" i="3"/>
  <c r="AB31" i="3"/>
  <c r="B29" i="5"/>
  <c r="S32" i="3"/>
  <c r="T32" i="3"/>
  <c r="AA32" i="3"/>
  <c r="O32" i="3"/>
  <c r="P32" i="3"/>
  <c r="Q32" i="3"/>
  <c r="Z32" i="3"/>
  <c r="H32" i="3"/>
  <c r="J32" i="3"/>
  <c r="K32" i="3"/>
  <c r="Y32" i="3"/>
  <c r="AB32" i="3"/>
  <c r="B30" i="5"/>
  <c r="S33" i="3"/>
  <c r="T33" i="3"/>
  <c r="AA33" i="3"/>
  <c r="O33" i="3"/>
  <c r="P33" i="3"/>
  <c r="Q33" i="3"/>
  <c r="Z33" i="3"/>
  <c r="H33" i="3"/>
  <c r="J33" i="3"/>
  <c r="K33" i="3"/>
  <c r="Y33" i="3"/>
  <c r="AB33" i="3"/>
  <c r="B31" i="5"/>
  <c r="S34" i="3"/>
  <c r="T34" i="3"/>
  <c r="AA34" i="3"/>
  <c r="O34" i="3"/>
  <c r="P34" i="3"/>
  <c r="Q34" i="3"/>
  <c r="Z34" i="3"/>
  <c r="H34" i="3"/>
  <c r="J34" i="3"/>
  <c r="K34" i="3"/>
  <c r="Y34" i="3"/>
  <c r="AB34" i="3"/>
  <c r="B32" i="5"/>
  <c r="S35" i="3"/>
  <c r="T35" i="3"/>
  <c r="AA35" i="3"/>
  <c r="O35" i="3"/>
  <c r="P35" i="3"/>
  <c r="Q35" i="3"/>
  <c r="Z35" i="3"/>
  <c r="H35" i="3"/>
  <c r="J35" i="3"/>
  <c r="K35" i="3"/>
  <c r="Y35" i="3"/>
  <c r="AB35" i="3"/>
  <c r="B33" i="5"/>
  <c r="S36" i="3"/>
  <c r="T36" i="3"/>
  <c r="AA36" i="3"/>
  <c r="O36" i="3"/>
  <c r="P36" i="3"/>
  <c r="Q36" i="3"/>
  <c r="Z36" i="3"/>
  <c r="H36" i="3"/>
  <c r="J36" i="3"/>
  <c r="K36" i="3"/>
  <c r="Y36" i="3"/>
  <c r="AB36" i="3"/>
  <c r="B34" i="5"/>
  <c r="S37" i="3"/>
  <c r="T37" i="3"/>
  <c r="AA37" i="3"/>
  <c r="O37" i="3"/>
  <c r="P37" i="3"/>
  <c r="Q37" i="3"/>
  <c r="Z37" i="3"/>
  <c r="H37" i="3"/>
  <c r="J37" i="3"/>
  <c r="K37" i="3"/>
  <c r="Y37" i="3"/>
  <c r="AB37" i="3"/>
  <c r="B35" i="5"/>
  <c r="S38" i="3"/>
  <c r="T38" i="3"/>
  <c r="AA38" i="3"/>
  <c r="O38" i="3"/>
  <c r="P38" i="3"/>
  <c r="Q38" i="3"/>
  <c r="Z38" i="3"/>
  <c r="H38" i="3"/>
  <c r="J38" i="3"/>
  <c r="K38" i="3"/>
  <c r="Y38" i="3"/>
  <c r="AB38" i="3"/>
  <c r="B36" i="5"/>
  <c r="S39" i="3"/>
  <c r="T39" i="3"/>
  <c r="AA39" i="3"/>
  <c r="O39" i="3"/>
  <c r="P39" i="3"/>
  <c r="Q39" i="3"/>
  <c r="Z39" i="3"/>
  <c r="H39" i="3"/>
  <c r="J39" i="3"/>
  <c r="K39" i="3"/>
  <c r="Y39" i="3"/>
  <c r="AB39" i="3"/>
  <c r="B37" i="5"/>
  <c r="B38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C38" i="5"/>
  <c r="O36" i="4"/>
  <c r="D36" i="4"/>
  <c r="E36" i="4"/>
  <c r="F36" i="4"/>
  <c r="N36" i="4"/>
  <c r="P36" i="4"/>
  <c r="C37" i="5"/>
  <c r="D35" i="4"/>
  <c r="E35" i="4"/>
  <c r="F35" i="4"/>
  <c r="N35" i="4"/>
  <c r="I35" i="4"/>
  <c r="K35" i="4"/>
  <c r="L35" i="4"/>
  <c r="O35" i="4"/>
  <c r="P35" i="4"/>
  <c r="C36" i="5"/>
  <c r="O34" i="4"/>
  <c r="D34" i="4"/>
  <c r="E34" i="4"/>
  <c r="F34" i="4"/>
  <c r="N34" i="4"/>
  <c r="P34" i="4"/>
  <c r="C35" i="5"/>
  <c r="O33" i="4"/>
  <c r="D33" i="4"/>
  <c r="E33" i="4"/>
  <c r="F33" i="4"/>
  <c r="N33" i="4"/>
  <c r="P33" i="4"/>
  <c r="C34" i="5"/>
  <c r="O32" i="4"/>
  <c r="D32" i="4"/>
  <c r="E32" i="4"/>
  <c r="F32" i="4"/>
  <c r="N32" i="4"/>
  <c r="P32" i="4"/>
  <c r="C33" i="5"/>
  <c r="D31" i="4"/>
  <c r="E31" i="4"/>
  <c r="F31" i="4"/>
  <c r="N31" i="4"/>
  <c r="I31" i="4"/>
  <c r="K31" i="4"/>
  <c r="L31" i="4"/>
  <c r="O31" i="4"/>
  <c r="P31" i="4"/>
  <c r="C32" i="5"/>
  <c r="O30" i="4"/>
  <c r="D30" i="4"/>
  <c r="E30" i="4"/>
  <c r="F30" i="4"/>
  <c r="N30" i="4"/>
  <c r="P30" i="4"/>
  <c r="C31" i="5"/>
  <c r="O29" i="4"/>
  <c r="D29" i="4"/>
  <c r="E29" i="4"/>
  <c r="F29" i="4"/>
  <c r="N29" i="4"/>
  <c r="P29" i="4"/>
  <c r="C30" i="5"/>
  <c r="O28" i="4"/>
  <c r="D28" i="4"/>
  <c r="E28" i="4"/>
  <c r="F28" i="4"/>
  <c r="N28" i="4"/>
  <c r="P28" i="4"/>
  <c r="C29" i="5"/>
  <c r="O27" i="4"/>
  <c r="D27" i="4"/>
  <c r="E27" i="4"/>
  <c r="F27" i="4"/>
  <c r="N27" i="4"/>
  <c r="P27" i="4"/>
  <c r="C28" i="5"/>
  <c r="D26" i="4"/>
  <c r="E26" i="4"/>
  <c r="F26" i="4"/>
  <c r="N26" i="4"/>
  <c r="K26" i="4"/>
  <c r="L26" i="4"/>
  <c r="O26" i="4"/>
  <c r="P26" i="4"/>
  <c r="C27" i="5"/>
  <c r="D25" i="4"/>
  <c r="E25" i="4"/>
  <c r="F25" i="4"/>
  <c r="N25" i="4"/>
  <c r="K25" i="4"/>
  <c r="L25" i="4"/>
  <c r="O25" i="4"/>
  <c r="P25" i="4"/>
  <c r="C26" i="5"/>
  <c r="O24" i="4"/>
  <c r="D24" i="4"/>
  <c r="E24" i="4"/>
  <c r="F24" i="4"/>
  <c r="N24" i="4"/>
  <c r="P24" i="4"/>
  <c r="C25" i="5"/>
  <c r="O23" i="4"/>
  <c r="D23" i="4"/>
  <c r="E23" i="4"/>
  <c r="F23" i="4"/>
  <c r="N23" i="4"/>
  <c r="P23" i="4"/>
  <c r="C24" i="5"/>
  <c r="D22" i="4"/>
  <c r="E22" i="4"/>
  <c r="F22" i="4"/>
  <c r="N22" i="4"/>
  <c r="I22" i="4"/>
  <c r="K22" i="4"/>
  <c r="L22" i="4"/>
  <c r="O22" i="4"/>
  <c r="P22" i="4"/>
  <c r="C23" i="5"/>
  <c r="O21" i="4"/>
  <c r="D21" i="4"/>
  <c r="E21" i="4"/>
  <c r="F21" i="4"/>
  <c r="N21" i="4"/>
  <c r="P21" i="4"/>
  <c r="C22" i="5"/>
  <c r="D20" i="4"/>
  <c r="E20" i="4"/>
  <c r="F20" i="4"/>
  <c r="N20" i="4"/>
  <c r="I20" i="4"/>
  <c r="K20" i="4"/>
  <c r="L20" i="4"/>
  <c r="O20" i="4"/>
  <c r="P20" i="4"/>
  <c r="C21" i="5"/>
  <c r="D18" i="4"/>
  <c r="E18" i="4"/>
  <c r="F18" i="4"/>
  <c r="N18" i="4"/>
  <c r="I18" i="4"/>
  <c r="K18" i="4"/>
  <c r="L18" i="4"/>
  <c r="O18" i="4"/>
  <c r="P18" i="4"/>
  <c r="C19" i="5"/>
  <c r="O17" i="4"/>
  <c r="D17" i="4"/>
  <c r="E17" i="4"/>
  <c r="F17" i="4"/>
  <c r="N17" i="4"/>
  <c r="P17" i="4"/>
  <c r="C18" i="5"/>
  <c r="O16" i="4"/>
  <c r="D16" i="4"/>
  <c r="E16" i="4"/>
  <c r="F16" i="4"/>
  <c r="N16" i="4"/>
  <c r="P16" i="4"/>
  <c r="C17" i="5"/>
  <c r="O15" i="4"/>
  <c r="D15" i="4"/>
  <c r="E15" i="4"/>
  <c r="F15" i="4"/>
  <c r="N15" i="4"/>
  <c r="P15" i="4"/>
  <c r="C16" i="5"/>
  <c r="D14" i="4"/>
  <c r="E14" i="4"/>
  <c r="F14" i="4"/>
  <c r="N14" i="4"/>
  <c r="I14" i="4"/>
  <c r="K14" i="4"/>
  <c r="L14" i="4"/>
  <c r="O14" i="4"/>
  <c r="P14" i="4"/>
  <c r="C15" i="5"/>
  <c r="D13" i="4"/>
  <c r="E13" i="4"/>
  <c r="F13" i="4"/>
  <c r="N13" i="4"/>
  <c r="I13" i="4"/>
  <c r="K13" i="4"/>
  <c r="L13" i="4"/>
  <c r="O13" i="4"/>
  <c r="P13" i="4"/>
  <c r="C14" i="5"/>
  <c r="D12" i="4"/>
  <c r="E12" i="4"/>
  <c r="F12" i="4"/>
  <c r="N12" i="4"/>
  <c r="I12" i="4"/>
  <c r="K12" i="4"/>
  <c r="L12" i="4"/>
  <c r="O12" i="4"/>
  <c r="P12" i="4"/>
  <c r="C13" i="5"/>
  <c r="D11" i="4"/>
  <c r="E11" i="4"/>
  <c r="F11" i="4"/>
  <c r="N11" i="4"/>
  <c r="I11" i="4"/>
  <c r="K11" i="4"/>
  <c r="L11" i="4"/>
  <c r="O11" i="4"/>
  <c r="P11" i="4"/>
  <c r="C12" i="5"/>
  <c r="O10" i="4"/>
  <c r="D10" i="4"/>
  <c r="E10" i="4"/>
  <c r="F10" i="4"/>
  <c r="N10" i="4"/>
  <c r="P10" i="4"/>
  <c r="C11" i="5"/>
  <c r="D9" i="4"/>
  <c r="E9" i="4"/>
  <c r="F9" i="4"/>
  <c r="N9" i="4"/>
  <c r="I9" i="4"/>
  <c r="K9" i="4"/>
  <c r="L9" i="4"/>
  <c r="O9" i="4"/>
  <c r="P9" i="4"/>
  <c r="C10" i="5"/>
  <c r="D8" i="4"/>
  <c r="E8" i="4"/>
  <c r="F8" i="4"/>
  <c r="N8" i="4"/>
  <c r="I8" i="4"/>
  <c r="K8" i="4"/>
  <c r="L8" i="4"/>
  <c r="O8" i="4"/>
  <c r="P8" i="4"/>
  <c r="C9" i="5"/>
  <c r="O7" i="4"/>
  <c r="F7" i="4"/>
  <c r="N7" i="4"/>
  <c r="P7" i="4"/>
  <c r="C8" i="5"/>
  <c r="O6" i="4"/>
  <c r="F6" i="4"/>
  <c r="N6" i="4"/>
  <c r="P6" i="4"/>
  <c r="C7" i="5"/>
  <c r="B14" i="1"/>
  <c r="D5" i="1"/>
  <c r="E5" i="1"/>
  <c r="D3" i="1"/>
  <c r="E3" i="1"/>
  <c r="D4" i="1"/>
  <c r="E4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E14" i="1"/>
  <c r="F5" i="1"/>
  <c r="H5" i="1"/>
  <c r="F3" i="1"/>
  <c r="H3" i="1"/>
  <c r="I6" i="4"/>
  <c r="B25" i="1"/>
  <c r="K6" i="4"/>
  <c r="I7" i="4"/>
  <c r="K7" i="4"/>
  <c r="I10" i="4"/>
  <c r="K10" i="4"/>
  <c r="I15" i="4"/>
  <c r="K15" i="4"/>
  <c r="I16" i="4"/>
  <c r="K16" i="4"/>
  <c r="I17" i="4"/>
  <c r="K17" i="4"/>
  <c r="I21" i="4"/>
  <c r="K21" i="4"/>
  <c r="I23" i="4"/>
  <c r="K23" i="4"/>
  <c r="I24" i="4"/>
  <c r="K24" i="4"/>
  <c r="I27" i="4"/>
  <c r="K27" i="4"/>
  <c r="I28" i="4"/>
  <c r="K28" i="4"/>
  <c r="I29" i="4"/>
  <c r="K29" i="4"/>
  <c r="I30" i="4"/>
  <c r="K30" i="4"/>
  <c r="I32" i="4"/>
  <c r="K32" i="4"/>
  <c r="I33" i="4"/>
  <c r="K33" i="4"/>
  <c r="I34" i="4"/>
  <c r="K34" i="4"/>
  <c r="I36" i="4"/>
  <c r="K36" i="4"/>
  <c r="I5" i="4"/>
  <c r="K5" i="4"/>
  <c r="L5" i="4"/>
  <c r="O5" i="4"/>
  <c r="N5" i="4"/>
  <c r="C29" i="3"/>
  <c r="J40" i="3"/>
  <c r="K40" i="3"/>
  <c r="Y40" i="3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P5" i="4"/>
  <c r="C6" i="5"/>
  <c r="G6" i="5"/>
  <c r="G38" i="5"/>
  <c r="F38" i="5"/>
  <c r="E38" i="5"/>
  <c r="D38" i="5"/>
  <c r="G13" i="2"/>
  <c r="I13" i="2"/>
  <c r="J13" i="2"/>
  <c r="H2" i="2"/>
  <c r="H4" i="2"/>
  <c r="K13" i="2"/>
  <c r="T13" i="2"/>
  <c r="V13" i="2"/>
  <c r="C15" i="3"/>
  <c r="C20" i="3"/>
  <c r="H5" i="2"/>
  <c r="H3" i="2"/>
  <c r="E2" i="2"/>
  <c r="AI13" i="2"/>
  <c r="AK13" i="2"/>
  <c r="AL13" i="2"/>
  <c r="AM13" i="2"/>
  <c r="C13" i="2"/>
  <c r="D13" i="2"/>
  <c r="L13" i="2"/>
  <c r="M13" i="2"/>
  <c r="N13" i="2"/>
  <c r="O13" i="2"/>
  <c r="P13" i="2"/>
  <c r="AC13" i="2"/>
  <c r="Q13" i="2"/>
  <c r="R13" i="2"/>
  <c r="AD13" i="2"/>
  <c r="AE13" i="2"/>
  <c r="AF13" i="2"/>
  <c r="AN13" i="2"/>
  <c r="W13" i="2"/>
  <c r="AB13" i="2"/>
  <c r="C14" i="2"/>
  <c r="D14" i="2"/>
  <c r="F4" i="1"/>
  <c r="H4" i="1"/>
  <c r="F6" i="1"/>
  <c r="H6" i="1"/>
  <c r="F7" i="1"/>
  <c r="H7" i="1"/>
  <c r="F8" i="1"/>
  <c r="H8" i="1"/>
  <c r="F9" i="1"/>
  <c r="H9" i="1"/>
  <c r="F10" i="1"/>
  <c r="H10" i="1"/>
  <c r="F11" i="1"/>
  <c r="H11" i="1"/>
  <c r="F12" i="1"/>
  <c r="H12" i="1"/>
  <c r="F13" i="1"/>
  <c r="H13" i="1"/>
  <c r="H14" i="1"/>
</calcChain>
</file>

<file path=xl/sharedStrings.xml><?xml version="1.0" encoding="utf-8"?>
<sst xmlns="http://schemas.openxmlformats.org/spreadsheetml/2006/main" count="383" uniqueCount="297">
  <si>
    <t>Aguascalientes</t>
  </si>
  <si>
    <t>Asientos</t>
  </si>
  <si>
    <t>Calvillo</t>
  </si>
  <si>
    <t>Cosío</t>
  </si>
  <si>
    <t>Jesús María</t>
  </si>
  <si>
    <t>Pabellón de Arteaga</t>
  </si>
  <si>
    <t>Rincón de Romos</t>
  </si>
  <si>
    <t>San José de Gracia</t>
  </si>
  <si>
    <t>Tepezalá</t>
  </si>
  <si>
    <t>El Llano</t>
  </si>
  <si>
    <t>San Francisco de los Romo</t>
  </si>
  <si>
    <t>personas</t>
  </si>
  <si>
    <t>carencias</t>
  </si>
  <si>
    <t>municipio</t>
  </si>
  <si>
    <t>% de pob</t>
  </si>
  <si>
    <t>X carencias</t>
  </si>
  <si>
    <t>% c caren</t>
  </si>
  <si>
    <t>Zit</t>
  </si>
  <si>
    <t>monto fism 2013</t>
  </si>
  <si>
    <t>motno fism 2017</t>
  </si>
  <si>
    <t>crecimiento de F</t>
  </si>
  <si>
    <t>fism 2013</t>
  </si>
  <si>
    <t>ESTADO</t>
  </si>
  <si>
    <t>A</t>
  </si>
  <si>
    <t>B</t>
  </si>
  <si>
    <t>C</t>
  </si>
  <si>
    <t>RFP BRUTA</t>
  </si>
  <si>
    <t>RFP NETA</t>
  </si>
  <si>
    <t>FGP</t>
  </si>
  <si>
    <t>POBLACION</t>
  </si>
  <si>
    <t>% POB</t>
  </si>
  <si>
    <t>PARTE I</t>
  </si>
  <si>
    <t>COEF REC</t>
  </si>
  <si>
    <t>RECAUD</t>
  </si>
  <si>
    <t>PROD</t>
  </si>
  <si>
    <t>COEF</t>
  </si>
  <si>
    <t>PARTE II</t>
  </si>
  <si>
    <t>Z I Y II</t>
  </si>
  <si>
    <t>POB/SUMA</t>
  </si>
  <si>
    <t>PARTE III</t>
  </si>
  <si>
    <t>SUMA 3</t>
  </si>
  <si>
    <t>BET 1989</t>
  </si>
  <si>
    <t>F DE ACT</t>
  </si>
  <si>
    <t>BET</t>
  </si>
  <si>
    <t>SUMA 3 BET</t>
  </si>
  <si>
    <t>ISTUV</t>
  </si>
  <si>
    <t>ISAN</t>
  </si>
  <si>
    <t>IEPS</t>
  </si>
  <si>
    <t>RC</t>
  </si>
  <si>
    <t>DERE 1%</t>
  </si>
  <si>
    <t>FGP ENT</t>
  </si>
  <si>
    <t>20% FGP</t>
  </si>
  <si>
    <t>20% DER</t>
  </si>
  <si>
    <t>20% BET</t>
  </si>
  <si>
    <t>FGP MPAL</t>
  </si>
  <si>
    <t>X</t>
  </si>
  <si>
    <t>FFM</t>
  </si>
  <si>
    <t>MUNICIPIOS</t>
  </si>
  <si>
    <t>I FGP 60</t>
  </si>
  <si>
    <t>II FGP 430</t>
  </si>
  <si>
    <t>III 10</t>
  </si>
  <si>
    <t>RFP</t>
  </si>
  <si>
    <t>de un estado de la rep</t>
  </si>
  <si>
    <t>Recaudación Federal Participable</t>
  </si>
  <si>
    <t>RFP sept 2017</t>
  </si>
  <si>
    <t>RFP 2007</t>
  </si>
  <si>
    <t>Crecimiento</t>
  </si>
  <si>
    <t>Fondo General de Participaciones</t>
  </si>
  <si>
    <t>FGP 2007</t>
  </si>
  <si>
    <t>FGP 2017</t>
  </si>
  <si>
    <t>Primer parte 60%</t>
  </si>
  <si>
    <t>Segunda parte 30%</t>
  </si>
  <si>
    <t>Tercera parte 10%</t>
  </si>
  <si>
    <t>Total del fondo</t>
  </si>
  <si>
    <t>Fondo de Fomento Municipal</t>
  </si>
  <si>
    <t>RFP sept 2013</t>
  </si>
  <si>
    <t>FFM 2013</t>
  </si>
  <si>
    <t>FFM crecimiento 2017</t>
  </si>
  <si>
    <t>Tottal del fondo</t>
  </si>
  <si>
    <t>aguascalientes</t>
  </si>
  <si>
    <t>baja california</t>
  </si>
  <si>
    <t>PIB 2014</t>
  </si>
  <si>
    <t>PIB 2015</t>
  </si>
  <si>
    <t>VARIAC</t>
  </si>
  <si>
    <t>POB 2017</t>
  </si>
  <si>
    <t>VAR PIBX POB</t>
  </si>
  <si>
    <t>COEF PART</t>
  </si>
  <si>
    <t>colima</t>
  </si>
  <si>
    <t>jalisco</t>
  </si>
  <si>
    <t>puebla</t>
  </si>
  <si>
    <t>sonora</t>
  </si>
  <si>
    <t>zacatecas</t>
  </si>
  <si>
    <t>totales</t>
  </si>
  <si>
    <t>PRIMER PARTE</t>
  </si>
  <si>
    <t>7 (1)</t>
  </si>
  <si>
    <t>2014/2013</t>
  </si>
  <si>
    <t>2015/2014</t>
  </si>
  <si>
    <t>2016/2015</t>
  </si>
  <si>
    <t>MEDIA</t>
  </si>
  <si>
    <t>X por pob</t>
  </si>
  <si>
    <t>coef part</t>
  </si>
  <si>
    <t>SEGUNDA PARTE</t>
  </si>
  <si>
    <t>IMP Y DER</t>
  </si>
  <si>
    <t>IE 2016 POB</t>
  </si>
  <si>
    <t>TERCERA PARTE</t>
  </si>
  <si>
    <t>80% 1989</t>
  </si>
  <si>
    <t>ACTUALIZ</t>
  </si>
  <si>
    <t>BET (FACTOR 1.2 * 16)</t>
  </si>
  <si>
    <t>TOTAL FGP</t>
  </si>
  <si>
    <t>C1</t>
  </si>
  <si>
    <t>C2</t>
  </si>
  <si>
    <t>C3</t>
  </si>
  <si>
    <t>CALCULO FINAL ARTICULO 2</t>
  </si>
  <si>
    <t>HIDRO</t>
  </si>
  <si>
    <t>COMP</t>
  </si>
  <si>
    <t>TOTAL</t>
  </si>
  <si>
    <t>VAR</t>
  </si>
  <si>
    <t>70 % del crecimiento del fondo</t>
  </si>
  <si>
    <t>PRED 15</t>
  </si>
  <si>
    <t>PRED 16</t>
  </si>
  <si>
    <t>POB 15</t>
  </si>
  <si>
    <t>REC 2015</t>
  </si>
  <si>
    <t>REC 2016</t>
  </si>
  <si>
    <t>BASE 2013</t>
  </si>
  <si>
    <t>30 % SEGUNDA PARTE</t>
  </si>
  <si>
    <t>Primer parte 70%</t>
  </si>
  <si>
    <t>TOTAL FFM</t>
  </si>
  <si>
    <t>TOTAL DE CALCULO</t>
  </si>
  <si>
    <t>Baja California Sur</t>
  </si>
  <si>
    <t>Campeche</t>
  </si>
  <si>
    <t>Coahuila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</si>
  <si>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</si>
  <si>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</si>
  <si>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</si>
  <si>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</si>
  <si>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</si>
  <si>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</si>
  <si>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</si>
  <si>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México</t>
  </si>
  <si>
    <t>Michoacan</t>
  </si>
  <si>
    <t>Morelos</t>
  </si>
  <si>
    <t>Nayarit</t>
  </si>
  <si>
    <t>Nuevo León</t>
  </si>
  <si>
    <t>Oaxaca</t>
  </si>
  <si>
    <t>Queretato</t>
  </si>
  <si>
    <t>Quintana Roo</t>
  </si>
  <si>
    <t>San Luis Potosí</t>
  </si>
  <si>
    <t>Sinaloa</t>
  </si>
  <si>
    <t>Tabasco</t>
  </si>
  <si>
    <t>Tamaulipas</t>
  </si>
  <si>
    <t>Tlaxcala</t>
  </si>
  <si>
    <t>Veracruz</t>
  </si>
  <si>
    <t>Yucatán</t>
  </si>
  <si>
    <t>Queretaro</t>
  </si>
  <si>
    <t xml:space="preserve">Guerrero </t>
  </si>
  <si>
    <t>Puebla</t>
  </si>
  <si>
    <t>FAIS MUNICIPAL AGS</t>
  </si>
  <si>
    <t>20% a mpios</t>
  </si>
  <si>
    <t>FONDO DE APORTACIONES</t>
  </si>
  <si>
    <t>FONDO PARA EL FORTALECIMIENTO DE LOS MUNICIPIOS Y</t>
  </si>
  <si>
    <t>DE LAS DEMARCACIONES TERRITORIALES DEL</t>
  </si>
  <si>
    <t>DISTRITO FEDERAL 2018 (FORTAMUNDF)</t>
  </si>
  <si>
    <t>(Pesos)</t>
  </si>
  <si>
    <t>Población intercensal INEGI EDOMEX 2015</t>
  </si>
  <si>
    <t>TOTAL FORTAMUNDF</t>
  </si>
  <si>
    <t>#</t>
  </si>
  <si>
    <t xml:space="preserve">MUNICIPIO </t>
  </si>
  <si>
    <t>ASIGNACIÓN 2018 (Pesos)</t>
  </si>
  <si>
    <t>Población por Municipio</t>
  </si>
  <si>
    <t>ø =</t>
  </si>
  <si>
    <t>Pob mun/ Pob Edomex</t>
  </si>
  <si>
    <t>ACAMBAY</t>
  </si>
  <si>
    <t>ACOLMAN</t>
  </si>
  <si>
    <t>ACULCO</t>
  </si>
  <si>
    <t>ALMOLOYA DE ALQUISIRAS</t>
  </si>
  <si>
    <t>ALMOLOYA DE JUAREZ</t>
  </si>
  <si>
    <t>ALMOLOYA DEL RIO</t>
  </si>
  <si>
    <t>AMANALCO</t>
  </si>
  <si>
    <t>AMATEPEC</t>
  </si>
  <si>
    <t>AMECAMECA</t>
  </si>
  <si>
    <t>APAXCO</t>
  </si>
  <si>
    <t>ATENCO</t>
  </si>
  <si>
    <t>ATIZAPAN</t>
  </si>
  <si>
    <t>ATIZAPAN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</si>
  <si>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</si>
  <si>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</si>
  <si>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</si>
  <si>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</si>
  <si>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</si>
  <si>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</si>
  <si>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</si>
  <si>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</si>
  <si>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</si>
  <si>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</si>
  <si>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</si>
  <si>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</si>
  <si>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CHIMALHUACAN</t>
  </si>
  <si>
    <t>COACALCO DE BERRIOZABAL</t>
  </si>
  <si>
    <t>COATEPEC HARINAS</t>
  </si>
  <si>
    <t>COCOTITLAN</t>
  </si>
  <si>
    <t>COYOTEPEC</t>
  </si>
  <si>
    <t>CUAUTITLAN</t>
  </si>
  <si>
    <t>CUAUTITLAN IZCALLI</t>
  </si>
  <si>
    <t>DONATO GUERRA</t>
  </si>
  <si>
    <t>ECATEPEC DE MORELOS</t>
  </si>
  <si>
    <t>ECATZINGO</t>
  </si>
  <si>
    <t>EL ORO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</si>
  <si>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</si>
  <si>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</si>
  <si>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</si>
  <si>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</si>
  <si>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</si>
  <si>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</si>
  <si>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</si>
  <si>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</si>
  <si>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</si>
  <si>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</si>
  <si>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</si>
  <si>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</si>
  <si>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JOCOTITLAN</t>
  </si>
  <si>
    <t>JOQUICINGO</t>
  </si>
  <si>
    <t>JUCHITEPEC</t>
  </si>
  <si>
    <t>LA PAZ</t>
  </si>
  <si>
    <t>LERMA</t>
  </si>
  <si>
    <t>LUVIANOS</t>
  </si>
  <si>
    <t>MALINALCO</t>
  </si>
  <si>
    <t>MELCHOR OCAMPO</t>
  </si>
  <si>
    <t>METEPEC</t>
  </si>
  <si>
    <t>MEXICALTZINGO</t>
  </si>
  <si>
    <t>MORELOS</t>
  </si>
  <si>
    <t>NAUCALPAN DE JUAREZ</t>
  </si>
  <si>
    <t>NEXTLALPAN</t>
  </si>
  <si>
    <t>NEZAHUALCOYOTL</t>
  </si>
  <si>
    <t>NICOLAS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</si>
  <si>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</si>
  <si>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</si>
  <si>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</si>
  <si>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</si>
  <si>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</si>
  <si>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</si>
  <si>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</si>
  <si>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</si>
  <si>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POLOTITLAN</t>
  </si>
  <si>
    <t>RAYON</t>
  </si>
  <si>
    <t>SAN ANTONIO LA ISLA</t>
  </si>
  <si>
    <t>SAN FELIPE DEL PROGRESO</t>
  </si>
  <si>
    <t>SAN JOSÉ DEL RINCON</t>
  </si>
  <si>
    <t>SAN MARTIN DE LAS PIRAMIDES</t>
  </si>
  <si>
    <t>SAN MATEO ATENCO</t>
  </si>
  <si>
    <t>SAN SIMON DE GUERRERO</t>
  </si>
  <si>
    <t>SANTO TOMAS</t>
  </si>
  <si>
    <t>SOYANIQUILPAN DE JUAREZ</t>
  </si>
  <si>
    <t>SULTEPEC</t>
  </si>
  <si>
    <t>TECAMAC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</si>
  <si>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</si>
  <si>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</si>
  <si>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</si>
  <si>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</si>
  <si>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</si>
  <si>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</si>
  <si>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</si>
  <si>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</si>
  <si>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</si>
  <si>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</si>
  <si>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TEOTIHUACAN</t>
  </si>
  <si>
    <t>TEPETLAOXTOC</t>
  </si>
  <si>
    <t>TEPETLIXPA</t>
  </si>
  <si>
    <t>TEPOTZOTLAN</t>
  </si>
  <si>
    <t>TEQUIXQUIAC</t>
  </si>
  <si>
    <t>TEXCALTITLAN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</si>
  <si>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</si>
  <si>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</si>
  <si>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</si>
  <si>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</si>
  <si>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</si>
  <si>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</si>
  <si>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</si>
  <si>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</si>
  <si>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</si>
  <si>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</si>
  <si>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</si>
  <si>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</si>
  <si>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TULTITLAN</t>
  </si>
  <si>
    <t>VALLE DE BRAVO</t>
  </si>
  <si>
    <t>VALLE DE CHALCO SOLIDARIDAD</t>
  </si>
  <si>
    <t>VILLA DE ALLENDE</t>
  </si>
  <si>
    <t>VILLA DEL CARBON</t>
  </si>
  <si>
    <t>VILLA GUERRERO</t>
  </si>
  <si>
    <t>VILLA VICTORIA</t>
  </si>
  <si>
    <t>XALATLACO</t>
  </si>
  <si>
    <t>XONACATLAN</t>
  </si>
  <si>
    <t>ZACAZONAPAN</t>
  </si>
  <si>
    <t>ZACUALPAN</t>
  </si>
  <si>
    <t>ZINACANTEPEC</t>
  </si>
  <si>
    <t>ZUMPAHUACAN</t>
  </si>
  <si>
    <t>ZUMPANGO</t>
  </si>
  <si>
    <t>TOTAL DE FAFM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</si>
</sst>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"/>
    <numFmt numFmtId="165" formatCode="_-* #,##0.000000_-;\-* #,##0.000000_-;_-* &quot;-&quot;??_-;_-@_-"/>
    <numFmt numFmtId="166" formatCode="_-* #,##0.000_-;\-* #,##0.000_-;_-* &quot;-&quot;??_-;_-@_-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36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2"/>
      <color theme="10"/>
      <name val="Calibri"/>
      <family val="2"/>
      <charset val="136"/>
      <scheme val="minor"/>
    </font>
    <font>
      <u/>
      <sz val="12"/>
      <color theme="11"/>
      <name val="Calibri"/>
      <family val="2"/>
      <charset val="136"/>
      <scheme val="minor"/>
    </font>
    <font>
      <b/>
      <sz val="12"/>
      <color theme="1"/>
      <name val="Calibri"/>
      <family val="2"/>
      <scheme val="minor"/>
    </font>
    <font>
      <b/>
      <sz val="13"/>
      <name val="Arial"/>
      <family val="2"/>
    </font>
    <font>
      <sz val="11"/>
      <color rgb="FF000000"/>
      <name val="Arial"/>
      <family val="2"/>
    </font>
    <font>
      <sz val="12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A5A5A5"/>
        <bgColor rgb="FF000000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/>
      <right style="double">
        <color rgb="FF3F3F3F"/>
      </right>
      <top/>
      <bottom style="double">
        <color rgb="FF3F3F3F"/>
      </bottom>
      <diagonal/>
    </border>
    <border>
      <left/>
      <right/>
      <top/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/>
      <right style="double">
        <color rgb="FF3F3F3F"/>
      </right>
      <top style="double">
        <color rgb="FF3F3F3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0">
    <xf numFmtId="0" fontId="0" fillId="0" borderId="0" xfId="0"/>
    <xf numFmtId="49" fontId="2" fillId="2" borderId="0" xfId="0" applyNumberFormat="1" applyFont="1" applyFill="1"/>
    <xf numFmtId="3" fontId="2" fillId="2" borderId="0" xfId="0" applyNumberFormat="1" applyFont="1" applyFill="1" applyAlignment="1">
      <alignment horizontal="right" indent="2"/>
    </xf>
    <xf numFmtId="164" fontId="3" fillId="2" borderId="0" xfId="2" applyNumberFormat="1" applyFont="1" applyFill="1" applyBorder="1" applyAlignment="1">
      <alignment horizontal="right" vertical="center" indent="3"/>
    </xf>
    <xf numFmtId="3" fontId="0" fillId="0" borderId="0" xfId="0" applyNumberFormat="1"/>
    <xf numFmtId="43" fontId="0" fillId="0" borderId="0" xfId="1" applyFont="1"/>
    <xf numFmtId="165" fontId="0" fillId="0" borderId="0" xfId="1" applyNumberFormat="1" applyFont="1"/>
    <xf numFmtId="43" fontId="0" fillId="0" borderId="0" xfId="0" applyNumberFormat="1"/>
    <xf numFmtId="0" fontId="0" fillId="3" borderId="0" xfId="0" applyFill="1"/>
    <xf numFmtId="43" fontId="0" fillId="3" borderId="0" xfId="0" applyNumberFormat="1" applyFill="1"/>
    <xf numFmtId="9" fontId="0" fillId="0" borderId="0" xfId="0" applyNumberFormat="1"/>
    <xf numFmtId="0" fontId="0" fillId="4" borderId="0" xfId="0" applyFill="1"/>
    <xf numFmtId="0" fontId="0" fillId="0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10" fontId="0" fillId="0" borderId="0" xfId="0" applyNumberFormat="1"/>
    <xf numFmtId="43" fontId="0" fillId="5" borderId="0" xfId="1" applyFont="1" applyFill="1"/>
    <xf numFmtId="0" fontId="6" fillId="0" borderId="0" xfId="0" applyFont="1"/>
    <xf numFmtId="0" fontId="0" fillId="10" borderId="0" xfId="0" applyFill="1"/>
    <xf numFmtId="166" fontId="0" fillId="0" borderId="0" xfId="1" applyNumberFormat="1" applyFont="1"/>
    <xf numFmtId="166" fontId="0" fillId="0" borderId="0" xfId="0" applyNumberFormat="1"/>
    <xf numFmtId="4" fontId="0" fillId="0" borderId="0" xfId="0" applyNumberFormat="1"/>
    <xf numFmtId="2" fontId="0" fillId="0" borderId="0" xfId="0" applyNumberFormat="1"/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11" borderId="1" xfId="0" applyFont="1" applyFill="1" applyBorder="1" applyAlignment="1">
      <alignment horizontal="center" vertical="center" wrapText="1"/>
    </xf>
    <xf numFmtId="3" fontId="10" fillId="11" borderId="2" xfId="0" applyNumberFormat="1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3" fontId="10" fillId="11" borderId="4" xfId="0" applyNumberFormat="1" applyFont="1" applyFill="1" applyBorder="1" applyAlignment="1">
      <alignment horizontal="center" vertical="center" wrapText="1"/>
    </xf>
    <xf numFmtId="3" fontId="11" fillId="0" borderId="0" xfId="0" applyNumberFormat="1" applyFont="1"/>
    <xf numFmtId="3" fontId="8" fillId="0" borderId="0" xfId="0" applyNumberFormat="1" applyFont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0" fontId="10" fillId="11" borderId="7" xfId="0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8" fillId="0" borderId="9" xfId="0" applyFont="1" applyBorder="1"/>
    <xf numFmtId="4" fontId="8" fillId="0" borderId="9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/>
    <xf numFmtId="4" fontId="8" fillId="0" borderId="11" xfId="0" applyNumberFormat="1" applyFont="1" applyBorder="1" applyAlignment="1">
      <alignment horizontal="center"/>
    </xf>
    <xf numFmtId="3" fontId="8" fillId="0" borderId="11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44" fontId="8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11" borderId="6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0" fontId="10" fillId="11" borderId="6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43" fontId="8" fillId="0" borderId="0" xfId="1" applyFont="1"/>
  </cellXfs>
  <cellStyles count="95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Millares" xfId="1" builtinId="3"/>
    <cellStyle name="Normal" xfId="0" builtinId="0"/>
    <cellStyle name="Normal_Propuesta_AnexoV4" xfId="2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="200" zoomScaleNormal="200" zoomScalePageLayoutView="200" workbookViewId="0">
      <selection activeCell="C15" sqref="C15"/>
    </sheetView>
  </sheetViews>
  <sheetFormatPr baseColWidth="10" defaultRowHeight="15" x14ac:dyDescent="0"/>
  <cols>
    <col min="1" max="1" width="21.83203125" bestFit="1" customWidth="1"/>
    <col min="2" max="3" width="16.6640625" bestFit="1" customWidth="1"/>
    <col min="4" max="4" width="12.1640625" bestFit="1" customWidth="1"/>
    <col min="7" max="7" width="14.1640625" bestFit="1" customWidth="1"/>
    <col min="8" max="8" width="15.6640625" customWidth="1"/>
  </cols>
  <sheetData>
    <row r="1" spans="1:8">
      <c r="F1" s="8" t="s">
        <v>17</v>
      </c>
    </row>
    <row r="2" spans="1:8">
      <c r="A2" t="s">
        <v>13</v>
      </c>
      <c r="B2" t="s">
        <v>11</v>
      </c>
      <c r="C2" t="s">
        <v>12</v>
      </c>
      <c r="D2" t="s">
        <v>14</v>
      </c>
      <c r="E2" t="s">
        <v>15</v>
      </c>
      <c r="F2" t="s">
        <v>16</v>
      </c>
      <c r="G2" t="s">
        <v>21</v>
      </c>
    </row>
    <row r="3" spans="1:8">
      <c r="A3" s="1" t="s">
        <v>0</v>
      </c>
      <c r="B3" s="2">
        <v>17987</v>
      </c>
      <c r="C3" s="3">
        <v>3.4216150000000001</v>
      </c>
      <c r="D3" s="6">
        <f>B3/$B$14</f>
        <v>0.40641240001807583</v>
      </c>
      <c r="E3" s="7">
        <f>D3*C3</f>
        <v>1.3905867640878486</v>
      </c>
      <c r="F3">
        <f>E3/$E$14</f>
        <v>0.40479966344155188</v>
      </c>
      <c r="G3">
        <v>75640853</v>
      </c>
      <c r="H3" s="9">
        <f>G3+($B$21*F3)</f>
        <v>146269301.6605106</v>
      </c>
    </row>
    <row r="4" spans="1:8">
      <c r="A4" s="1" t="s">
        <v>1</v>
      </c>
      <c r="B4" s="2">
        <v>3907</v>
      </c>
      <c r="C4" s="3">
        <v>3.4542060000000001</v>
      </c>
      <c r="D4" s="6">
        <f t="shared" ref="D4:D13" si="0">B4/$B$14</f>
        <v>8.8277825477879712E-2</v>
      </c>
      <c r="E4" s="7">
        <f t="shared" ref="E4:E13" si="1">D4*C4</f>
        <v>0.30492979443264495</v>
      </c>
      <c r="F4">
        <f t="shared" ref="F4:F13" si="2">E4/$E$14</f>
        <v>8.8765031673951986E-2</v>
      </c>
      <c r="G4">
        <v>16509977</v>
      </c>
      <c r="H4" s="9">
        <f t="shared" ref="H4:H13" si="3">G4+($B$21*F4)</f>
        <v>31997481.186963163</v>
      </c>
    </row>
    <row r="5" spans="1:8">
      <c r="A5" s="1" t="s">
        <v>2</v>
      </c>
      <c r="B5" s="2">
        <v>3845</v>
      </c>
      <c r="C5" s="3">
        <v>3.374609</v>
      </c>
      <c r="D5" s="6">
        <f t="shared" si="0"/>
        <v>8.6876948800216916E-2</v>
      </c>
      <c r="E5" s="7">
        <f>D5*C5</f>
        <v>0.29317573331375119</v>
      </c>
      <c r="F5">
        <f>E5/$E$14</f>
        <v>8.5343425695902392E-2</v>
      </c>
      <c r="G5">
        <v>22780553</v>
      </c>
      <c r="H5" s="9">
        <f>G5+($B$21*F5)</f>
        <v>37671063.799906984</v>
      </c>
    </row>
    <row r="6" spans="1:8">
      <c r="A6" s="1" t="s">
        <v>3</v>
      </c>
      <c r="B6" s="2">
        <v>672</v>
      </c>
      <c r="C6" s="3">
        <v>3.4214630000000001</v>
      </c>
      <c r="D6" s="6">
        <f t="shared" si="0"/>
        <v>1.5183695603054815E-2</v>
      </c>
      <c r="E6" s="7">
        <f t="shared" si="1"/>
        <v>5.195045270911474E-2</v>
      </c>
      <c r="F6">
        <f t="shared" si="2"/>
        <v>1.5122771419502299E-2</v>
      </c>
      <c r="G6">
        <v>4127425</v>
      </c>
      <c r="H6" s="9">
        <f t="shared" si="3"/>
        <v>6766008.9250115268</v>
      </c>
    </row>
    <row r="7" spans="1:8">
      <c r="A7" s="1" t="s">
        <v>4</v>
      </c>
      <c r="B7" s="2">
        <v>6168</v>
      </c>
      <c r="C7" s="3">
        <v>3.4032840000000002</v>
      </c>
      <c r="D7" s="6">
        <f t="shared" si="0"/>
        <v>0.13936463464232454</v>
      </c>
      <c r="E7" s="7">
        <f t="shared" si="1"/>
        <v>0.47429743124406887</v>
      </c>
      <c r="F7">
        <f t="shared" si="2"/>
        <v>0.1380679332617771</v>
      </c>
      <c r="G7">
        <v>12695489</v>
      </c>
      <c r="H7" s="9">
        <f t="shared" si="3"/>
        <v>36785242.072263181</v>
      </c>
    </row>
    <row r="8" spans="1:8">
      <c r="A8" s="1" t="s">
        <v>5</v>
      </c>
      <c r="B8" s="2">
        <v>1813</v>
      </c>
      <c r="C8" s="3">
        <v>3.308408</v>
      </c>
      <c r="D8" s="6">
        <f t="shared" si="0"/>
        <v>4.0964345429074969E-2</v>
      </c>
      <c r="E8" s="7">
        <f t="shared" si="1"/>
        <v>0.13552676813231507</v>
      </c>
      <c r="F8">
        <f t="shared" si="2"/>
        <v>3.9451828209560461E-2</v>
      </c>
      <c r="G8">
        <v>5736865</v>
      </c>
      <c r="H8" s="9">
        <f t="shared" si="3"/>
        <v>12620322.855603058</v>
      </c>
    </row>
    <row r="9" spans="1:8">
      <c r="A9" s="1" t="s">
        <v>6</v>
      </c>
      <c r="B9" s="2">
        <v>4699</v>
      </c>
      <c r="C9" s="3">
        <v>3.5527299999999999</v>
      </c>
      <c r="D9" s="6">
        <f t="shared" si="0"/>
        <v>0.10617289529576573</v>
      </c>
      <c r="E9" s="7">
        <f t="shared" si="1"/>
        <v>0.37720363030412579</v>
      </c>
      <c r="F9">
        <f t="shared" si="2"/>
        <v>0.10980393783353712</v>
      </c>
      <c r="G9">
        <v>15006089</v>
      </c>
      <c r="H9" s="9">
        <f t="shared" si="3"/>
        <v>34164409.735900611</v>
      </c>
    </row>
    <row r="10" spans="1:8">
      <c r="A10" s="1" t="s">
        <v>7</v>
      </c>
      <c r="B10" s="2">
        <v>574</v>
      </c>
      <c r="C10" s="3">
        <v>3.3549359999999999</v>
      </c>
      <c r="D10" s="6">
        <f t="shared" si="0"/>
        <v>1.2969406660942654E-2</v>
      </c>
      <c r="E10" s="7">
        <f t="shared" si="1"/>
        <v>4.3511529305436301E-2</v>
      </c>
      <c r="F10">
        <f t="shared" si="2"/>
        <v>1.2666201688048807E-2</v>
      </c>
      <c r="G10">
        <v>3183600</v>
      </c>
      <c r="H10" s="9">
        <f t="shared" si="3"/>
        <v>5393567.6863422003</v>
      </c>
    </row>
    <row r="11" spans="1:8">
      <c r="A11" s="1" t="s">
        <v>8</v>
      </c>
      <c r="B11" s="2">
        <v>1329</v>
      </c>
      <c r="C11" s="3">
        <v>3.439028</v>
      </c>
      <c r="D11" s="6">
        <f t="shared" si="0"/>
        <v>3.0028469429255727E-2</v>
      </c>
      <c r="E11" s="7">
        <f t="shared" si="1"/>
        <v>0.10326874716435447</v>
      </c>
      <c r="F11">
        <f t="shared" si="2"/>
        <v>3.0061521636574804E-2</v>
      </c>
      <c r="G11">
        <v>5855206</v>
      </c>
      <c r="H11" s="9">
        <f t="shared" si="3"/>
        <v>11100266.283683304</v>
      </c>
    </row>
    <row r="12" spans="1:8">
      <c r="A12" s="1" t="s">
        <v>9</v>
      </c>
      <c r="B12" s="2">
        <v>1683</v>
      </c>
      <c r="C12" s="3">
        <v>3.4976850000000002</v>
      </c>
      <c r="D12" s="6">
        <f t="shared" si="0"/>
        <v>3.8027023363007818E-2</v>
      </c>
      <c r="E12" s="7">
        <f t="shared" si="1"/>
        <v>0.133006549211442</v>
      </c>
      <c r="F12">
        <f t="shared" si="2"/>
        <v>3.87181927419184E-2</v>
      </c>
      <c r="G12">
        <v>7129982</v>
      </c>
      <c r="H12" s="9">
        <f t="shared" si="3"/>
        <v>13885436.945419392</v>
      </c>
    </row>
    <row r="13" spans="1:8">
      <c r="A13" s="1" t="s">
        <v>10</v>
      </c>
      <c r="B13" s="2">
        <v>1581</v>
      </c>
      <c r="C13" s="3">
        <v>3.577296</v>
      </c>
      <c r="D13" s="6">
        <f t="shared" si="0"/>
        <v>3.5722355280401283E-2</v>
      </c>
      <c r="E13" s="7">
        <f t="shared" si="1"/>
        <v>0.12778943865515838</v>
      </c>
      <c r="F13">
        <f t="shared" si="2"/>
        <v>3.7199492397674679E-2</v>
      </c>
      <c r="G13">
        <v>5292281</v>
      </c>
      <c r="H13" s="9">
        <f t="shared" si="3"/>
        <v>11782756.848395996</v>
      </c>
    </row>
    <row r="14" spans="1:8">
      <c r="B14" s="4">
        <f>SUM(B3:B13)</f>
        <v>44258</v>
      </c>
      <c r="E14" s="7">
        <f>SUM(E3:E13)</f>
        <v>3.4352468385602606</v>
      </c>
      <c r="H14" s="9">
        <f>SUM(H3:H13)</f>
        <v>348435857.99999994</v>
      </c>
    </row>
    <row r="18" spans="1:3">
      <c r="A18" t="s">
        <v>62</v>
      </c>
    </row>
    <row r="19" spans="1:3">
      <c r="A19" t="s">
        <v>18</v>
      </c>
      <c r="B19" s="5">
        <v>173961321</v>
      </c>
    </row>
    <row r="20" spans="1:3">
      <c r="A20" t="s">
        <v>19</v>
      </c>
      <c r="B20" s="5">
        <v>348438859</v>
      </c>
      <c r="C20" s="7"/>
    </row>
    <row r="21" spans="1:3">
      <c r="A21" s="8" t="s">
        <v>20</v>
      </c>
      <c r="B21" s="7">
        <f>B20-B19</f>
        <v>174477538</v>
      </c>
    </row>
    <row r="24" spans="1:3">
      <c r="A24" t="s">
        <v>61</v>
      </c>
      <c r="B24" s="4">
        <v>222772109945</v>
      </c>
    </row>
    <row r="25" spans="1:3">
      <c r="A25" s="16">
        <v>2.2800000000000001E-2</v>
      </c>
      <c r="B25" s="5">
        <f>B24*0.02</f>
        <v>4455442198.8999996</v>
      </c>
    </row>
    <row r="26" spans="1:3">
      <c r="B26" s="7"/>
    </row>
    <row r="28" spans="1:3">
      <c r="A28" t="s">
        <v>156</v>
      </c>
      <c r="B28" s="5">
        <v>348438859</v>
      </c>
    </row>
    <row r="29" spans="1:3">
      <c r="B29" s="7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tabSelected="1" workbookViewId="0">
      <selection activeCell="C15" sqref="C15"/>
    </sheetView>
  </sheetViews>
  <sheetFormatPr baseColWidth="10" defaultRowHeight="15" x14ac:dyDescent="0"/>
  <cols>
    <col min="1" max="1" width="4.6640625" bestFit="1" customWidth="1"/>
    <col min="2" max="2" width="31" bestFit="1" customWidth="1"/>
    <col min="3" max="3" width="24.83203125" bestFit="1" customWidth="1"/>
    <col min="4" max="4" width="22.6640625" bestFit="1" customWidth="1"/>
    <col min="5" max="5" width="14" bestFit="1" customWidth="1"/>
    <col min="6" max="6" width="17.5" customWidth="1"/>
  </cols>
  <sheetData>
    <row r="1" spans="1:12" ht="16" customHeight="1">
      <c r="A1" s="51" t="s">
        <v>158</v>
      </c>
      <c r="B1" s="51"/>
      <c r="C1" s="51"/>
      <c r="D1" s="51"/>
      <c r="E1" s="51"/>
      <c r="F1" s="52"/>
      <c r="G1" s="52"/>
      <c r="H1" s="52"/>
      <c r="I1" s="52"/>
      <c r="J1" s="52"/>
      <c r="K1" s="52"/>
      <c r="L1" s="52"/>
    </row>
    <row r="2" spans="1:12" ht="32" customHeight="1">
      <c r="A2" s="51" t="s">
        <v>159</v>
      </c>
      <c r="B2" s="51"/>
      <c r="C2" s="51"/>
      <c r="D2" s="51"/>
      <c r="E2" s="51"/>
      <c r="F2" s="52"/>
      <c r="G2" s="52"/>
      <c r="H2" s="52"/>
      <c r="I2" s="52"/>
      <c r="J2" s="52"/>
      <c r="K2" s="52"/>
      <c r="L2" s="52"/>
    </row>
    <row r="3" spans="1:12" ht="16" customHeight="1">
      <c r="A3" s="51" t="s">
        <v>160</v>
      </c>
      <c r="B3" s="51"/>
      <c r="C3" s="51"/>
      <c r="D3" s="51"/>
      <c r="E3" s="51"/>
      <c r="F3" s="52"/>
      <c r="G3" s="52"/>
      <c r="H3" s="52"/>
      <c r="I3" s="52"/>
      <c r="J3" s="52"/>
      <c r="K3" s="52"/>
      <c r="L3" s="52"/>
    </row>
    <row r="4" spans="1:12" ht="16" customHeight="1">
      <c r="A4" s="51" t="s">
        <v>161</v>
      </c>
      <c r="B4" s="51"/>
      <c r="C4" s="51"/>
      <c r="D4" s="51"/>
      <c r="E4" s="51"/>
      <c r="F4" s="52"/>
      <c r="G4" s="52"/>
      <c r="H4" s="52"/>
      <c r="I4" s="52"/>
      <c r="J4" s="52"/>
      <c r="K4" s="52"/>
      <c r="L4" s="52"/>
    </row>
    <row r="5" spans="1:12">
      <c r="A5" s="53" t="s">
        <v>162</v>
      </c>
      <c r="B5" s="53"/>
      <c r="C5" s="53"/>
      <c r="D5" s="53"/>
      <c r="E5" s="53"/>
      <c r="F5" s="28"/>
      <c r="G5" s="28"/>
      <c r="H5" s="28"/>
      <c r="I5" s="28"/>
      <c r="J5" s="28"/>
      <c r="K5" s="28"/>
      <c r="L5" s="28"/>
    </row>
    <row r="6" spans="1:12" ht="16" thickBot="1">
      <c r="A6" s="29"/>
      <c r="B6" s="28"/>
      <c r="C6" s="29"/>
      <c r="D6" s="29"/>
      <c r="E6" s="29"/>
      <c r="F6" s="28"/>
      <c r="G6" s="28"/>
      <c r="H6" s="28"/>
      <c r="I6" s="28"/>
      <c r="J6" s="28"/>
      <c r="K6" s="28"/>
      <c r="L6" s="28"/>
    </row>
    <row r="7" spans="1:12" ht="28" thickTop="1" thickBot="1">
      <c r="A7" s="29"/>
      <c r="B7" s="30" t="s">
        <v>163</v>
      </c>
      <c r="C7" s="31">
        <v>16187608</v>
      </c>
      <c r="D7" s="29"/>
      <c r="E7" s="29"/>
      <c r="F7" s="28"/>
      <c r="G7" s="28"/>
      <c r="H7" s="28"/>
      <c r="I7" s="28"/>
      <c r="J7" s="28"/>
      <c r="K7" s="28"/>
      <c r="L7" s="28"/>
    </row>
    <row r="8" spans="1:12" ht="17" thickTop="1" thickBot="1">
      <c r="A8" s="29"/>
      <c r="B8" s="32" t="s">
        <v>164</v>
      </c>
      <c r="C8" s="33">
        <v>10314161212</v>
      </c>
      <c r="D8" s="34">
        <v>10225268924</v>
      </c>
      <c r="E8" s="35"/>
      <c r="F8" s="28"/>
      <c r="G8" s="28"/>
      <c r="H8" s="28"/>
      <c r="I8" s="28"/>
      <c r="J8" s="28"/>
      <c r="K8" s="28"/>
      <c r="L8" s="28"/>
    </row>
    <row r="9" spans="1:12" ht="17" thickTop="1" thickBot="1">
      <c r="A9" s="29"/>
      <c r="B9" s="36"/>
      <c r="C9" s="37"/>
      <c r="D9" s="29"/>
      <c r="E9" s="29"/>
      <c r="F9" s="28"/>
      <c r="G9" s="28"/>
      <c r="H9" s="28"/>
      <c r="I9" s="28"/>
      <c r="J9" s="28"/>
      <c r="K9" s="28"/>
      <c r="L9" s="28"/>
    </row>
    <row r="10" spans="1:12" ht="16" thickTop="1">
      <c r="A10" s="54" t="s">
        <v>165</v>
      </c>
      <c r="B10" s="54" t="s">
        <v>166</v>
      </c>
      <c r="C10" s="56" t="s">
        <v>167</v>
      </c>
      <c r="D10" s="56" t="s">
        <v>168</v>
      </c>
      <c r="E10" s="38" t="s">
        <v>169</v>
      </c>
      <c r="F10" s="56" t="s">
        <v>296</v>
      </c>
      <c r="G10" s="52"/>
      <c r="H10" s="58"/>
      <c r="I10" s="52"/>
      <c r="J10" s="52"/>
      <c r="K10" s="52"/>
      <c r="L10" s="58"/>
    </row>
    <row r="11" spans="1:12" ht="27" thickBot="1">
      <c r="A11" s="55"/>
      <c r="B11" s="55"/>
      <c r="C11" s="57"/>
      <c r="D11" s="57"/>
      <c r="E11" s="39" t="s">
        <v>170</v>
      </c>
      <c r="F11" s="57"/>
      <c r="G11" s="52"/>
      <c r="H11" s="58"/>
      <c r="I11" s="52"/>
      <c r="J11" s="52"/>
      <c r="K11" s="52"/>
      <c r="L11" s="58"/>
    </row>
    <row r="12" spans="1:12" ht="16" thickTop="1">
      <c r="A12" s="40">
        <v>1</v>
      </c>
      <c r="B12" s="41" t="s">
        <v>171</v>
      </c>
      <c r="C12" s="42">
        <v>42074488.18</v>
      </c>
      <c r="D12" s="43">
        <v>66034</v>
      </c>
      <c r="E12" s="44">
        <v>4.0792930000000003E-3</v>
      </c>
      <c r="F12" s="59">
        <f t="shared" ref="F12:F44" si="0">E12*$C$8</f>
        <v>42074485.632983118</v>
      </c>
      <c r="G12" s="28"/>
      <c r="H12" s="28"/>
      <c r="I12" s="28"/>
      <c r="J12" s="28"/>
      <c r="K12" s="28"/>
      <c r="L12" s="28"/>
    </row>
    <row r="13" spans="1:12">
      <c r="A13" s="45">
        <v>2</v>
      </c>
      <c r="B13" s="46" t="s">
        <v>172</v>
      </c>
      <c r="C13" s="47">
        <v>97171334.379999995</v>
      </c>
      <c r="D13" s="48">
        <v>152506</v>
      </c>
      <c r="E13" s="49">
        <v>9.4211569999999994E-3</v>
      </c>
      <c r="F13" s="59">
        <f t="shared" si="0"/>
        <v>97171332.101562276</v>
      </c>
      <c r="G13" s="28"/>
      <c r="H13" s="28"/>
      <c r="I13" s="28"/>
      <c r="J13" s="28"/>
      <c r="K13" s="28"/>
      <c r="L13" s="28"/>
    </row>
    <row r="14" spans="1:12">
      <c r="A14" s="45">
        <v>3</v>
      </c>
      <c r="B14" s="46" t="s">
        <v>173</v>
      </c>
      <c r="C14" s="47">
        <v>31237602.710000001</v>
      </c>
      <c r="D14" s="48">
        <v>49026</v>
      </c>
      <c r="E14" s="49">
        <v>3.0286129999999999E-3</v>
      </c>
      <c r="F14" s="59">
        <f t="shared" si="0"/>
        <v>31237602.730758954</v>
      </c>
      <c r="G14" s="28"/>
      <c r="H14" s="28"/>
      <c r="I14" s="28"/>
      <c r="J14" s="28"/>
      <c r="K14" s="28"/>
      <c r="L14" s="28"/>
    </row>
    <row r="15" spans="1:12">
      <c r="A15" s="45">
        <v>4</v>
      </c>
      <c r="B15" s="46" t="s">
        <v>174</v>
      </c>
      <c r="C15" s="47">
        <v>9459336.8800000008</v>
      </c>
      <c r="D15" s="48">
        <v>14846</v>
      </c>
      <c r="E15" s="49">
        <v>9.1712100000000002E-4</v>
      </c>
      <c r="F15" s="59">
        <f t="shared" si="0"/>
        <v>9459333.8449106514</v>
      </c>
      <c r="G15" s="28"/>
      <c r="H15" s="28"/>
      <c r="I15" s="28"/>
      <c r="J15" s="28"/>
      <c r="K15" s="28"/>
      <c r="L15" s="28"/>
    </row>
    <row r="16" spans="1:12">
      <c r="A16" s="45">
        <v>5</v>
      </c>
      <c r="B16" s="46" t="s">
        <v>175</v>
      </c>
      <c r="C16" s="47">
        <v>112291873.48</v>
      </c>
      <c r="D16" s="48">
        <v>176237</v>
      </c>
      <c r="E16" s="49">
        <v>1.0887155000000001E-2</v>
      </c>
      <c r="F16" s="59">
        <f t="shared" si="0"/>
        <v>112291871.81003186</v>
      </c>
      <c r="G16" s="28"/>
      <c r="H16" s="28"/>
      <c r="I16" s="28"/>
      <c r="J16" s="28"/>
      <c r="K16" s="28"/>
      <c r="L16" s="28"/>
    </row>
    <row r="17" spans="1:12">
      <c r="A17" s="45">
        <v>6</v>
      </c>
      <c r="B17" s="46" t="s">
        <v>176</v>
      </c>
      <c r="C17" s="47">
        <v>7089086.7699999996</v>
      </c>
      <c r="D17" s="48">
        <v>11126</v>
      </c>
      <c r="E17" s="49">
        <v>6.8731599999999999E-4</v>
      </c>
      <c r="F17" s="59">
        <f t="shared" si="0"/>
        <v>7089088.0275869919</v>
      </c>
      <c r="G17" s="28"/>
      <c r="H17" s="28"/>
      <c r="I17" s="28"/>
      <c r="J17" s="28"/>
      <c r="K17" s="28"/>
      <c r="L17" s="28"/>
    </row>
    <row r="18" spans="1:12">
      <c r="A18" s="45">
        <v>7</v>
      </c>
      <c r="B18" s="46" t="s">
        <v>177</v>
      </c>
      <c r="C18" s="47">
        <v>15718198.939999999</v>
      </c>
      <c r="D18" s="48">
        <v>24669</v>
      </c>
      <c r="E18" s="49">
        <v>1.5239439999999999E-3</v>
      </c>
      <c r="F18" s="59">
        <f t="shared" si="0"/>
        <v>15718204.094060127</v>
      </c>
      <c r="G18" s="28"/>
      <c r="H18" s="28"/>
      <c r="I18" s="28"/>
      <c r="J18" s="28"/>
      <c r="K18" s="28"/>
      <c r="L18" s="28"/>
    </row>
    <row r="19" spans="1:12">
      <c r="A19" s="45">
        <v>8</v>
      </c>
      <c r="B19" s="46" t="s">
        <v>178</v>
      </c>
      <c r="C19" s="47">
        <v>16954934.280000001</v>
      </c>
      <c r="D19" s="48">
        <v>26610</v>
      </c>
      <c r="E19" s="49">
        <v>1.6438500000000001E-3</v>
      </c>
      <c r="F19" s="59">
        <f t="shared" si="0"/>
        <v>16954933.908346202</v>
      </c>
      <c r="G19" s="28"/>
      <c r="H19" s="28"/>
      <c r="I19" s="28"/>
      <c r="J19" s="28"/>
      <c r="K19" s="28"/>
      <c r="L19" s="28"/>
    </row>
    <row r="20" spans="1:12">
      <c r="A20" s="45">
        <v>9</v>
      </c>
      <c r="B20" s="46" t="s">
        <v>179</v>
      </c>
      <c r="C20" s="47">
        <v>32434196.719999999</v>
      </c>
      <c r="D20" s="48">
        <v>50904</v>
      </c>
      <c r="E20" s="49">
        <v>3.144628E-3</v>
      </c>
      <c r="F20" s="59">
        <f t="shared" si="0"/>
        <v>32434200.143769138</v>
      </c>
      <c r="G20" s="28"/>
      <c r="H20" s="28"/>
      <c r="I20" s="28"/>
      <c r="J20" s="28"/>
      <c r="K20" s="28"/>
      <c r="L20" s="28"/>
    </row>
    <row r="21" spans="1:12">
      <c r="A21" s="45">
        <v>10</v>
      </c>
      <c r="B21" s="46" t="s">
        <v>180</v>
      </c>
      <c r="C21" s="47">
        <v>18698852.18</v>
      </c>
      <c r="D21" s="48">
        <v>29347</v>
      </c>
      <c r="E21" s="49">
        <v>1.8129299999999999E-3</v>
      </c>
      <c r="F21" s="59">
        <f t="shared" si="0"/>
        <v>18698852.286071159</v>
      </c>
      <c r="G21" s="28"/>
      <c r="H21" s="28"/>
      <c r="I21" s="28"/>
      <c r="J21" s="28"/>
      <c r="K21" s="28"/>
      <c r="L21" s="28"/>
    </row>
    <row r="22" spans="1:12">
      <c r="A22" s="45">
        <v>11</v>
      </c>
      <c r="B22" s="46" t="s">
        <v>181</v>
      </c>
      <c r="C22" s="47">
        <v>39753936.859999999</v>
      </c>
      <c r="D22" s="48">
        <v>62392</v>
      </c>
      <c r="E22" s="49">
        <v>3.8543060000000001E-3</v>
      </c>
      <c r="F22" s="59">
        <f t="shared" si="0"/>
        <v>39753933.444378875</v>
      </c>
      <c r="G22" s="28"/>
      <c r="H22" s="28"/>
      <c r="I22" s="28"/>
      <c r="J22" s="28"/>
      <c r="K22" s="28"/>
      <c r="L22" s="28"/>
    </row>
    <row r="23" spans="1:12">
      <c r="A23" s="45">
        <v>12</v>
      </c>
      <c r="B23" s="46" t="s">
        <v>182</v>
      </c>
      <c r="C23" s="47">
        <v>7566322.6100000003</v>
      </c>
      <c r="D23" s="48">
        <v>11875</v>
      </c>
      <c r="E23" s="49">
        <v>7.3358600000000005E-4</v>
      </c>
      <c r="F23" s="59">
        <f t="shared" si="0"/>
        <v>7566324.2668662323</v>
      </c>
      <c r="G23" s="28"/>
      <c r="H23" s="28"/>
      <c r="I23" s="28"/>
      <c r="J23" s="28"/>
      <c r="K23" s="28"/>
      <c r="L23" s="28"/>
    </row>
    <row r="24" spans="1:12">
      <c r="A24" s="45">
        <v>13</v>
      </c>
      <c r="B24" s="46" t="s">
        <v>183</v>
      </c>
      <c r="C24" s="47">
        <v>333425377.33999997</v>
      </c>
      <c r="D24" s="48">
        <v>523296</v>
      </c>
      <c r="E24" s="49">
        <v>3.232695E-2</v>
      </c>
      <c r="F24" s="59">
        <f t="shared" si="0"/>
        <v>333425373.79226339</v>
      </c>
      <c r="G24" s="28"/>
      <c r="H24" s="28"/>
      <c r="I24" s="28"/>
      <c r="J24" s="28"/>
      <c r="K24" s="28"/>
      <c r="L24" s="28"/>
    </row>
    <row r="25" spans="1:12">
      <c r="A25" s="45">
        <v>14</v>
      </c>
      <c r="B25" s="46" t="s">
        <v>184</v>
      </c>
      <c r="C25" s="47">
        <v>64146486.619999997</v>
      </c>
      <c r="D25" s="48">
        <v>100675</v>
      </c>
      <c r="E25" s="49">
        <v>6.2192640000000004E-3</v>
      </c>
      <c r="F25" s="59">
        <f t="shared" si="0"/>
        <v>64146491.51598797</v>
      </c>
      <c r="G25" s="28"/>
      <c r="H25" s="28"/>
      <c r="I25" s="28"/>
      <c r="J25" s="28"/>
      <c r="K25" s="28"/>
      <c r="L25" s="28"/>
    </row>
    <row r="26" spans="1:12">
      <c r="A26" s="45">
        <v>15</v>
      </c>
      <c r="B26" s="46" t="s">
        <v>185</v>
      </c>
      <c r="C26" s="47">
        <v>19717040.260000002</v>
      </c>
      <c r="D26" s="48">
        <v>30945</v>
      </c>
      <c r="E26" s="49">
        <v>1.911647E-3</v>
      </c>
      <c r="F26" s="59">
        <f t="shared" si="0"/>
        <v>19717035.338436164</v>
      </c>
      <c r="G26" s="28"/>
      <c r="H26" s="28"/>
      <c r="I26" s="28"/>
      <c r="J26" s="28"/>
      <c r="K26" s="28"/>
      <c r="L26" s="28"/>
    </row>
    <row r="27" spans="1:12">
      <c r="A27" s="45">
        <v>16</v>
      </c>
      <c r="B27" s="46" t="s">
        <v>186</v>
      </c>
      <c r="C27" s="47">
        <v>17655177.530000001</v>
      </c>
      <c r="D27" s="48">
        <v>27709</v>
      </c>
      <c r="E27" s="49">
        <v>1.7117409999999999E-3</v>
      </c>
      <c r="F27" s="59">
        <f t="shared" si="0"/>
        <v>17655172.627190091</v>
      </c>
      <c r="G27" s="28"/>
      <c r="H27" s="28"/>
      <c r="I27" s="28"/>
      <c r="J27" s="28"/>
      <c r="K27" s="28"/>
      <c r="L27" s="28"/>
    </row>
    <row r="28" spans="1:12">
      <c r="A28" s="45">
        <v>17</v>
      </c>
      <c r="B28" s="46" t="s">
        <v>187</v>
      </c>
      <c r="C28" s="47">
        <v>6284348.6200000001</v>
      </c>
      <c r="D28" s="48">
        <v>9863</v>
      </c>
      <c r="E28" s="49">
        <v>6.0929300000000001E-4</v>
      </c>
      <c r="F28" s="59">
        <f t="shared" si="0"/>
        <v>6284346.227343116</v>
      </c>
      <c r="G28" s="28"/>
      <c r="H28" s="28"/>
      <c r="I28" s="28"/>
      <c r="J28" s="28"/>
      <c r="K28" s="28"/>
      <c r="L28" s="28"/>
    </row>
    <row r="29" spans="1:12">
      <c r="A29" s="45">
        <v>18</v>
      </c>
      <c r="B29" s="46" t="s">
        <v>188</v>
      </c>
      <c r="C29" s="47">
        <v>36046916.649999999</v>
      </c>
      <c r="D29" s="48">
        <v>56574</v>
      </c>
      <c r="E29" s="49">
        <v>3.4948959999999999E-3</v>
      </c>
      <c r="F29" s="59">
        <f t="shared" si="0"/>
        <v>36046920.763173953</v>
      </c>
      <c r="G29" s="28"/>
      <c r="H29" s="28"/>
      <c r="I29" s="28"/>
      <c r="J29" s="28"/>
      <c r="K29" s="28"/>
      <c r="L29" s="28"/>
    </row>
    <row r="30" spans="1:12">
      <c r="A30" s="45">
        <v>19</v>
      </c>
      <c r="B30" s="46" t="s">
        <v>189</v>
      </c>
      <c r="C30" s="47">
        <v>22616136.510000002</v>
      </c>
      <c r="D30" s="48">
        <v>35495</v>
      </c>
      <c r="E30" s="49">
        <v>2.1927269999999998E-3</v>
      </c>
      <c r="F30" s="59">
        <f t="shared" si="0"/>
        <v>22616139.77190512</v>
      </c>
      <c r="G30" s="28"/>
      <c r="H30" s="28"/>
      <c r="I30" s="28"/>
      <c r="J30" s="28"/>
      <c r="K30" s="28"/>
      <c r="L30" s="28"/>
    </row>
    <row r="31" spans="1:12">
      <c r="A31" s="45">
        <v>20</v>
      </c>
      <c r="B31" s="46" t="s">
        <v>190</v>
      </c>
      <c r="C31" s="47">
        <v>218993907.11000001</v>
      </c>
      <c r="D31" s="48">
        <v>343701</v>
      </c>
      <c r="E31" s="49">
        <v>2.1232352999999999E-2</v>
      </c>
      <c r="F31" s="59">
        <f t="shared" si="0"/>
        <v>218993911.75209183</v>
      </c>
      <c r="G31" s="28"/>
      <c r="H31" s="28"/>
      <c r="I31" s="28"/>
      <c r="J31" s="28"/>
      <c r="K31" s="28"/>
      <c r="L31" s="28"/>
    </row>
    <row r="32" spans="1:12">
      <c r="A32" s="45">
        <v>21</v>
      </c>
      <c r="B32" s="46" t="s">
        <v>191</v>
      </c>
      <c r="C32" s="47">
        <v>18024732.66</v>
      </c>
      <c r="D32" s="48">
        <v>28289</v>
      </c>
      <c r="E32" s="49">
        <v>1.7475710000000001E-3</v>
      </c>
      <c r="F32" s="59">
        <f t="shared" si="0"/>
        <v>18024729.023416054</v>
      </c>
      <c r="G32" s="28"/>
      <c r="H32" s="28"/>
      <c r="I32" s="28"/>
      <c r="J32" s="28"/>
      <c r="K32" s="28"/>
      <c r="L32" s="28"/>
    </row>
    <row r="33" spans="1:12">
      <c r="A33" s="45">
        <v>22</v>
      </c>
      <c r="B33" s="46" t="s">
        <v>192</v>
      </c>
      <c r="C33" s="47">
        <v>7495597.4000000004</v>
      </c>
      <c r="D33" s="48">
        <v>11764</v>
      </c>
      <c r="E33" s="49">
        <v>7.2672899999999996E-4</v>
      </c>
      <c r="F33" s="59">
        <f t="shared" si="0"/>
        <v>7495600.063435548</v>
      </c>
      <c r="G33" s="28"/>
      <c r="H33" s="28"/>
      <c r="I33" s="28"/>
      <c r="J33" s="28"/>
      <c r="K33" s="28"/>
      <c r="L33" s="28"/>
    </row>
    <row r="34" spans="1:12">
      <c r="A34" s="45">
        <v>23</v>
      </c>
      <c r="B34" s="46" t="s">
        <v>193</v>
      </c>
      <c r="C34" s="47">
        <v>18579065.34</v>
      </c>
      <c r="D34" s="48">
        <v>29159</v>
      </c>
      <c r="E34" s="49">
        <v>1.8013160000000001E-3</v>
      </c>
      <c r="F34" s="59">
        <f t="shared" si="0"/>
        <v>18579063.617754992</v>
      </c>
      <c r="G34" s="28"/>
      <c r="H34" s="28"/>
      <c r="I34" s="28"/>
      <c r="J34" s="28"/>
      <c r="K34" s="28"/>
      <c r="L34" s="28"/>
    </row>
    <row r="35" spans="1:12">
      <c r="A35" s="45">
        <v>24</v>
      </c>
      <c r="B35" s="46" t="s">
        <v>194</v>
      </c>
      <c r="C35" s="47">
        <v>130049634.42</v>
      </c>
      <c r="D35" s="48">
        <v>204107</v>
      </c>
      <c r="E35" s="49">
        <v>1.2608843E-2</v>
      </c>
      <c r="F35" s="59">
        <f t="shared" si="0"/>
        <v>130049639.39879772</v>
      </c>
      <c r="G35" s="28"/>
      <c r="H35" s="28"/>
      <c r="I35" s="28"/>
      <c r="J35" s="28"/>
      <c r="K35" s="28"/>
      <c r="L35" s="28"/>
    </row>
    <row r="36" spans="1:12">
      <c r="A36" s="45">
        <v>25</v>
      </c>
      <c r="B36" s="46" t="s">
        <v>195</v>
      </c>
      <c r="C36" s="47">
        <v>16275080.289999999</v>
      </c>
      <c r="D36" s="48">
        <v>25543</v>
      </c>
      <c r="E36" s="49">
        <v>1.5779349999999999E-3</v>
      </c>
      <c r="F36" s="59">
        <f t="shared" si="0"/>
        <v>16275075.97205722</v>
      </c>
      <c r="G36" s="28"/>
      <c r="H36" s="28"/>
      <c r="I36" s="28"/>
      <c r="J36" s="28"/>
      <c r="K36" s="28"/>
      <c r="L36" s="28"/>
    </row>
    <row r="37" spans="1:12">
      <c r="A37" s="45">
        <v>26</v>
      </c>
      <c r="B37" s="46" t="s">
        <v>196</v>
      </c>
      <c r="C37" s="47">
        <v>433151102.23000002</v>
      </c>
      <c r="D37" s="48">
        <v>679811</v>
      </c>
      <c r="E37" s="49">
        <v>4.1995765999999997E-2</v>
      </c>
      <c r="F37" s="59">
        <f t="shared" si="0"/>
        <v>433151100.74542838</v>
      </c>
      <c r="G37" s="28"/>
      <c r="H37" s="28"/>
      <c r="I37" s="28"/>
      <c r="J37" s="28"/>
      <c r="K37" s="28"/>
      <c r="L37" s="28"/>
    </row>
    <row r="38" spans="1:12">
      <c r="A38" s="45">
        <v>27</v>
      </c>
      <c r="B38" s="46" t="s">
        <v>197</v>
      </c>
      <c r="C38" s="47">
        <v>181248948.37</v>
      </c>
      <c r="D38" s="48">
        <v>284462</v>
      </c>
      <c r="E38" s="49">
        <v>1.7572825E-2</v>
      </c>
      <c r="F38" s="59">
        <f t="shared" si="0"/>
        <v>181248950.0002639</v>
      </c>
      <c r="G38" s="28"/>
      <c r="H38" s="28"/>
      <c r="I38" s="28"/>
      <c r="J38" s="28"/>
      <c r="K38" s="28"/>
      <c r="L38" s="28"/>
    </row>
    <row r="39" spans="1:12">
      <c r="A39" s="45">
        <v>28</v>
      </c>
      <c r="B39" s="46" t="s">
        <v>198</v>
      </c>
      <c r="C39" s="47">
        <v>25420932.469999999</v>
      </c>
      <c r="D39" s="48">
        <v>39897</v>
      </c>
      <c r="E39" s="49">
        <v>2.4646630000000002E-3</v>
      </c>
      <c r="F39" s="59">
        <f t="shared" si="0"/>
        <v>25420931.515251558</v>
      </c>
      <c r="G39" s="28"/>
      <c r="H39" s="28"/>
      <c r="I39" s="28"/>
      <c r="J39" s="28"/>
      <c r="K39" s="28"/>
      <c r="L39" s="28"/>
    </row>
    <row r="40" spans="1:12">
      <c r="A40" s="45">
        <v>29</v>
      </c>
      <c r="B40" s="46" t="s">
        <v>199</v>
      </c>
      <c r="C40" s="47">
        <v>9184082.0299999993</v>
      </c>
      <c r="D40" s="48">
        <v>14414</v>
      </c>
      <c r="E40" s="49">
        <v>8.9043399999999995E-4</v>
      </c>
      <c r="F40" s="59">
        <f t="shared" si="0"/>
        <v>9184079.8246460073</v>
      </c>
      <c r="G40" s="28"/>
      <c r="H40" s="28"/>
      <c r="I40" s="28"/>
      <c r="J40" s="28"/>
      <c r="K40" s="28"/>
      <c r="L40" s="28"/>
    </row>
    <row r="41" spans="1:12">
      <c r="A41" s="45">
        <v>30</v>
      </c>
      <c r="B41" s="46" t="s">
        <v>200</v>
      </c>
      <c r="C41" s="47">
        <v>26639827.219999999</v>
      </c>
      <c r="D41" s="48">
        <v>41810</v>
      </c>
      <c r="E41" s="49">
        <v>2.5828399999999999E-3</v>
      </c>
      <c r="F41" s="59">
        <f t="shared" si="0"/>
        <v>26639828.144802079</v>
      </c>
      <c r="G41" s="28"/>
      <c r="H41" s="28"/>
      <c r="I41" s="28"/>
      <c r="J41" s="28"/>
      <c r="K41" s="28"/>
      <c r="L41" s="28"/>
    </row>
    <row r="42" spans="1:12">
      <c r="A42" s="45">
        <v>31</v>
      </c>
      <c r="B42" s="46" t="s">
        <v>201</v>
      </c>
      <c r="C42" s="47">
        <v>95287877.569999993</v>
      </c>
      <c r="D42" s="48">
        <v>149550</v>
      </c>
      <c r="E42" s="49">
        <v>9.2385479999999992E-3</v>
      </c>
      <c r="F42" s="59">
        <f t="shared" si="0"/>
        <v>95287873.436800167</v>
      </c>
      <c r="G42" s="28"/>
      <c r="H42" s="28"/>
      <c r="I42" s="28"/>
      <c r="J42" s="28"/>
      <c r="K42" s="28"/>
      <c r="L42" s="28"/>
    </row>
    <row r="43" spans="1:12">
      <c r="A43" s="45">
        <v>32</v>
      </c>
      <c r="B43" s="46" t="s">
        <v>202</v>
      </c>
      <c r="C43" s="47">
        <v>338360212.58999997</v>
      </c>
      <c r="D43" s="48">
        <v>531041</v>
      </c>
      <c r="E43" s="49">
        <v>3.2805402999999997E-2</v>
      </c>
      <c r="F43" s="59">
        <f t="shared" si="0"/>
        <v>338360215.16662842</v>
      </c>
      <c r="G43" s="28"/>
      <c r="H43" s="28"/>
      <c r="I43" s="28"/>
      <c r="J43" s="28"/>
      <c r="K43" s="28"/>
      <c r="L43" s="28"/>
    </row>
    <row r="44" spans="1:12">
      <c r="A44" s="45">
        <v>33</v>
      </c>
      <c r="B44" s="46" t="s">
        <v>203</v>
      </c>
      <c r="C44" s="47">
        <v>21663576.309999999</v>
      </c>
      <c r="D44" s="48">
        <v>34000</v>
      </c>
      <c r="E44" s="49">
        <v>2.1003720000000001E-3</v>
      </c>
      <c r="F44" s="59">
        <f t="shared" si="0"/>
        <v>21663575.413170867</v>
      </c>
      <c r="G44" s="28"/>
      <c r="H44" s="28"/>
      <c r="I44" s="28"/>
      <c r="J44" s="28"/>
      <c r="K44" s="28"/>
      <c r="L44" s="28"/>
    </row>
    <row r="45" spans="1:12">
      <c r="A45" s="45">
        <v>34</v>
      </c>
      <c r="B45" s="46" t="s">
        <v>204</v>
      </c>
      <c r="C45" s="47">
        <v>1068956040.5599999</v>
      </c>
      <c r="D45" s="48">
        <v>1677678</v>
      </c>
      <c r="E45" s="49">
        <v>0.103639648</v>
      </c>
      <c r="F45" s="59">
        <f>E45*$C$8</f>
        <v>1068956037.4269334</v>
      </c>
      <c r="G45" s="28"/>
      <c r="H45" s="28"/>
      <c r="I45" s="28"/>
      <c r="J45" s="28"/>
      <c r="K45" s="28"/>
      <c r="L45" s="28"/>
    </row>
    <row r="46" spans="1:12">
      <c r="A46" s="45">
        <v>35</v>
      </c>
      <c r="B46" s="46" t="s">
        <v>205</v>
      </c>
      <c r="C46" s="47">
        <v>5998261.9800000004</v>
      </c>
      <c r="D46" s="48">
        <v>9414</v>
      </c>
      <c r="E46" s="49">
        <v>5.81556E-4</v>
      </c>
      <c r="F46" s="59">
        <f t="shared" ref="F46:F109" si="1">E46*$C$8</f>
        <v>5998262.3378058719</v>
      </c>
      <c r="G46" s="28"/>
      <c r="H46" s="28"/>
      <c r="I46" s="28"/>
      <c r="J46" s="28"/>
      <c r="K46" s="28"/>
      <c r="L46" s="28"/>
    </row>
    <row r="47" spans="1:12">
      <c r="A47" s="45">
        <v>36</v>
      </c>
      <c r="B47" s="46" t="s">
        <v>206</v>
      </c>
      <c r="C47" s="47">
        <v>23793615.59</v>
      </c>
      <c r="D47" s="48">
        <v>37343</v>
      </c>
      <c r="E47" s="49">
        <v>2.306888E-3</v>
      </c>
      <c r="F47" s="59">
        <f t="shared" si="1"/>
        <v>23793614.730028257</v>
      </c>
      <c r="G47" s="28"/>
      <c r="H47" s="28"/>
      <c r="I47" s="28"/>
      <c r="J47" s="28"/>
      <c r="K47" s="28"/>
      <c r="L47" s="28"/>
    </row>
    <row r="48" spans="1:12">
      <c r="A48" s="45">
        <v>37</v>
      </c>
      <c r="B48" s="46" t="s">
        <v>207</v>
      </c>
      <c r="C48" s="47">
        <v>81866654.879999995</v>
      </c>
      <c r="D48" s="48">
        <v>128486</v>
      </c>
      <c r="E48" s="49">
        <v>7.9373059999999999E-3</v>
      </c>
      <c r="F48" s="59">
        <f t="shared" si="1"/>
        <v>81866653.67297487</v>
      </c>
      <c r="G48" s="28"/>
      <c r="H48" s="28"/>
      <c r="I48" s="28"/>
      <c r="J48" s="28"/>
      <c r="K48" s="28"/>
      <c r="L48" s="28"/>
    </row>
    <row r="49" spans="1:12">
      <c r="A49" s="45">
        <v>38</v>
      </c>
      <c r="B49" s="46" t="s">
        <v>208</v>
      </c>
      <c r="C49" s="47">
        <v>27897588.98</v>
      </c>
      <c r="D49" s="48">
        <v>43784</v>
      </c>
      <c r="E49" s="49">
        <v>2.7047849999999999E-3</v>
      </c>
      <c r="F49" s="59">
        <f t="shared" si="1"/>
        <v>27897588.533799417</v>
      </c>
      <c r="G49" s="28"/>
      <c r="H49" s="28"/>
      <c r="I49" s="28"/>
      <c r="J49" s="28"/>
      <c r="K49" s="28"/>
      <c r="L49" s="28"/>
    </row>
    <row r="50" spans="1:12">
      <c r="A50" s="45">
        <v>39</v>
      </c>
      <c r="B50" s="46" t="s">
        <v>209</v>
      </c>
      <c r="C50" s="47">
        <v>170669477.16999999</v>
      </c>
      <c r="D50" s="48">
        <v>267858</v>
      </c>
      <c r="E50" s="49">
        <v>1.6547102000000001E-2</v>
      </c>
      <c r="F50" s="59">
        <f t="shared" si="1"/>
        <v>170669477.61940762</v>
      </c>
      <c r="G50" s="28"/>
      <c r="H50" s="28"/>
      <c r="I50" s="28"/>
      <c r="J50" s="28"/>
      <c r="K50" s="28"/>
      <c r="L50" s="28"/>
    </row>
    <row r="51" spans="1:12">
      <c r="A51" s="45">
        <v>40</v>
      </c>
      <c r="B51" s="46" t="s">
        <v>210</v>
      </c>
      <c r="C51" s="47">
        <v>7471385.1699999999</v>
      </c>
      <c r="D51" s="48">
        <v>11726</v>
      </c>
      <c r="E51" s="49">
        <v>7.2438099999999996E-4</v>
      </c>
      <c r="F51" s="59">
        <f t="shared" si="1"/>
        <v>7471382.4129097713</v>
      </c>
      <c r="G51" s="28"/>
      <c r="H51" s="28"/>
      <c r="I51" s="28"/>
      <c r="J51" s="28"/>
      <c r="K51" s="28"/>
      <c r="L51" s="28"/>
    </row>
    <row r="52" spans="1:12">
      <c r="A52" s="45">
        <v>41</v>
      </c>
      <c r="B52" s="46" t="s">
        <v>211</v>
      </c>
      <c r="C52" s="47">
        <v>315754907.87</v>
      </c>
      <c r="D52" s="48">
        <v>495563</v>
      </c>
      <c r="E52" s="49">
        <v>3.0613726000000001E-2</v>
      </c>
      <c r="F52" s="59">
        <f t="shared" si="1"/>
        <v>315754905.26399595</v>
      </c>
      <c r="G52" s="28"/>
      <c r="H52" s="28"/>
      <c r="I52" s="28"/>
      <c r="J52" s="28"/>
      <c r="K52" s="28"/>
      <c r="L52" s="28"/>
    </row>
    <row r="53" spans="1:12">
      <c r="A53" s="45">
        <v>42</v>
      </c>
      <c r="B53" s="46" t="s">
        <v>212</v>
      </c>
      <c r="C53" s="47">
        <v>22652454.850000001</v>
      </c>
      <c r="D53" s="48">
        <v>35552</v>
      </c>
      <c r="E53" s="49">
        <v>2.196248E-3</v>
      </c>
      <c r="F53" s="59">
        <f t="shared" si="1"/>
        <v>22652455.933532577</v>
      </c>
      <c r="G53" s="28"/>
      <c r="H53" s="28"/>
      <c r="I53" s="28"/>
      <c r="J53" s="28"/>
      <c r="K53" s="28"/>
      <c r="L53" s="28"/>
    </row>
    <row r="54" spans="1:12">
      <c r="A54" s="45">
        <v>43</v>
      </c>
      <c r="B54" s="46" t="s">
        <v>213</v>
      </c>
      <c r="C54" s="47">
        <v>4326980.79</v>
      </c>
      <c r="D54" s="48">
        <v>6791</v>
      </c>
      <c r="E54" s="49">
        <v>4.1951800000000002E-4</v>
      </c>
      <c r="F54" s="59">
        <f t="shared" si="1"/>
        <v>4326976.2833358161</v>
      </c>
      <c r="G54" s="28"/>
      <c r="H54" s="28"/>
      <c r="I54" s="28"/>
      <c r="J54" s="28"/>
      <c r="K54" s="28"/>
      <c r="L54" s="28"/>
    </row>
    <row r="55" spans="1:12">
      <c r="A55" s="45">
        <v>44</v>
      </c>
      <c r="B55" s="46" t="s">
        <v>214</v>
      </c>
      <c r="C55" s="47">
        <v>97603331.579999998</v>
      </c>
      <c r="D55" s="48">
        <v>153184</v>
      </c>
      <c r="E55" s="49">
        <v>9.4630410000000002E-3</v>
      </c>
      <c r="F55" s="59">
        <f t="shared" si="1"/>
        <v>97603330.429765686</v>
      </c>
      <c r="G55" s="28"/>
      <c r="H55" s="28"/>
      <c r="I55" s="28"/>
      <c r="J55" s="28"/>
      <c r="K55" s="28"/>
      <c r="L55" s="28"/>
    </row>
    <row r="56" spans="1:12">
      <c r="A56" s="45">
        <v>45</v>
      </c>
      <c r="B56" s="46" t="s">
        <v>215</v>
      </c>
      <c r="C56" s="47">
        <v>17729088.550000001</v>
      </c>
      <c r="D56" s="48">
        <v>27825</v>
      </c>
      <c r="E56" s="49">
        <v>1.718907E-3</v>
      </c>
      <c r="F56" s="59">
        <f t="shared" si="1"/>
        <v>17729083.906435285</v>
      </c>
      <c r="G56" s="28"/>
      <c r="H56" s="28"/>
      <c r="I56" s="28"/>
      <c r="J56" s="28"/>
      <c r="K56" s="28"/>
      <c r="L56" s="28"/>
    </row>
    <row r="57" spans="1:12">
      <c r="A57" s="45">
        <v>46</v>
      </c>
      <c r="B57" s="46" t="s">
        <v>216</v>
      </c>
      <c r="C57" s="47">
        <v>56023919.829999998</v>
      </c>
      <c r="D57" s="48">
        <v>87927</v>
      </c>
      <c r="E57" s="49">
        <v>5.4317480000000001E-3</v>
      </c>
      <c r="F57" s="59">
        <f t="shared" si="1"/>
        <v>56023924.534958579</v>
      </c>
      <c r="G57" s="28"/>
      <c r="H57" s="28"/>
      <c r="I57" s="28"/>
      <c r="J57" s="28"/>
      <c r="K57" s="28"/>
      <c r="L57" s="28"/>
    </row>
    <row r="58" spans="1:12">
      <c r="A58" s="45">
        <v>47</v>
      </c>
      <c r="B58" s="46" t="s">
        <v>217</v>
      </c>
      <c r="C58" s="47">
        <v>12114399.310000001</v>
      </c>
      <c r="D58" s="48">
        <v>19013</v>
      </c>
      <c r="E58" s="49">
        <v>1.17454E-3</v>
      </c>
      <c r="F58" s="59">
        <f t="shared" si="1"/>
        <v>12114394.90994248</v>
      </c>
      <c r="G58" s="28"/>
      <c r="H58" s="28"/>
      <c r="I58" s="28"/>
      <c r="J58" s="28"/>
      <c r="K58" s="28"/>
      <c r="L58" s="28"/>
    </row>
    <row r="59" spans="1:12">
      <c r="A59" s="45">
        <v>48</v>
      </c>
      <c r="B59" s="46" t="s">
        <v>218</v>
      </c>
      <c r="C59" s="47">
        <v>47350206.18</v>
      </c>
      <c r="D59" s="48">
        <v>74314</v>
      </c>
      <c r="E59" s="49">
        <v>4.5907960000000003E-3</v>
      </c>
      <c r="F59" s="59">
        <f t="shared" si="1"/>
        <v>47350210.035404757</v>
      </c>
      <c r="G59" s="28"/>
      <c r="H59" s="28"/>
      <c r="I59" s="28"/>
      <c r="J59" s="28"/>
      <c r="K59" s="28"/>
      <c r="L59" s="28"/>
    </row>
    <row r="60" spans="1:12">
      <c r="A60" s="45">
        <v>49</v>
      </c>
      <c r="B60" s="46" t="s">
        <v>219</v>
      </c>
      <c r="C60" s="47">
        <v>41601075.32</v>
      </c>
      <c r="D60" s="48">
        <v>65291</v>
      </c>
      <c r="E60" s="49">
        <v>4.033394E-3</v>
      </c>
      <c r="F60" s="59">
        <f t="shared" si="1"/>
        <v>41601075.947513528</v>
      </c>
      <c r="G60" s="28"/>
      <c r="H60" s="28"/>
      <c r="I60" s="28"/>
      <c r="J60" s="28"/>
      <c r="K60" s="28"/>
      <c r="L60" s="28"/>
    </row>
    <row r="61" spans="1:12">
      <c r="A61" s="45">
        <v>50</v>
      </c>
      <c r="B61" s="46" t="s">
        <v>220</v>
      </c>
      <c r="C61" s="47">
        <v>8829181.6699999999</v>
      </c>
      <c r="D61" s="48">
        <v>13857</v>
      </c>
      <c r="E61" s="49">
        <v>8.5602499999999995E-4</v>
      </c>
      <c r="F61" s="59">
        <f t="shared" si="1"/>
        <v>8829179.8515022993</v>
      </c>
      <c r="G61" s="28"/>
      <c r="H61" s="28"/>
      <c r="I61" s="28"/>
      <c r="J61" s="28"/>
      <c r="K61" s="28"/>
      <c r="L61" s="28"/>
    </row>
    <row r="62" spans="1:12">
      <c r="A62" s="45">
        <v>51</v>
      </c>
      <c r="B62" s="46" t="s">
        <v>221</v>
      </c>
      <c r="C62" s="47">
        <v>16206903.74</v>
      </c>
      <c r="D62" s="48">
        <v>25436</v>
      </c>
      <c r="E62" s="49">
        <v>1.5713249999999999E-3</v>
      </c>
      <c r="F62" s="59">
        <f t="shared" si="1"/>
        <v>16206899.366445899</v>
      </c>
      <c r="G62" s="28"/>
      <c r="H62" s="28"/>
      <c r="I62" s="28"/>
      <c r="J62" s="28"/>
      <c r="K62" s="28"/>
      <c r="L62" s="28"/>
    </row>
    <row r="63" spans="1:12">
      <c r="A63" s="45">
        <v>52</v>
      </c>
      <c r="B63" s="46" t="s">
        <v>222</v>
      </c>
      <c r="C63" s="47">
        <v>187150998.59</v>
      </c>
      <c r="D63" s="48">
        <v>293725</v>
      </c>
      <c r="E63" s="49">
        <v>1.8145053000000001E-2</v>
      </c>
      <c r="F63" s="59">
        <f t="shared" si="1"/>
        <v>187151001.84228426</v>
      </c>
      <c r="G63" s="28"/>
      <c r="H63" s="28"/>
      <c r="I63" s="28"/>
      <c r="J63" s="28"/>
      <c r="K63" s="28"/>
      <c r="L63" s="28"/>
    </row>
    <row r="64" spans="1:12">
      <c r="A64" s="45">
        <v>53</v>
      </c>
      <c r="B64" s="46" t="s">
        <v>223</v>
      </c>
      <c r="C64" s="47">
        <v>93442650.599999994</v>
      </c>
      <c r="D64" s="48">
        <v>146654</v>
      </c>
      <c r="E64" s="49">
        <v>9.0596459999999993E-3</v>
      </c>
      <c r="F64" s="59">
        <f t="shared" si="1"/>
        <v>93442649.367650941</v>
      </c>
      <c r="G64" s="28"/>
      <c r="H64" s="28"/>
      <c r="I64" s="28"/>
      <c r="J64" s="28"/>
      <c r="K64" s="28"/>
      <c r="L64" s="28"/>
    </row>
    <row r="65" spans="1:12">
      <c r="A65" s="45">
        <v>54</v>
      </c>
      <c r="B65" s="46" t="s">
        <v>224</v>
      </c>
      <c r="C65" s="47">
        <v>17751389.300000001</v>
      </c>
      <c r="D65" s="48">
        <v>27860</v>
      </c>
      <c r="E65" s="49">
        <v>1.7210699999999999E-3</v>
      </c>
      <c r="F65" s="59">
        <f t="shared" si="1"/>
        <v>17751393.43713684</v>
      </c>
      <c r="G65" s="28"/>
      <c r="H65" s="28"/>
      <c r="I65" s="28"/>
      <c r="J65" s="28"/>
      <c r="K65" s="28"/>
      <c r="L65" s="28"/>
    </row>
    <row r="66" spans="1:12">
      <c r="A66" s="45">
        <v>55</v>
      </c>
      <c r="B66" s="46" t="s">
        <v>225</v>
      </c>
      <c r="C66" s="47">
        <v>17510541.300000001</v>
      </c>
      <c r="D66" s="48">
        <v>27482</v>
      </c>
      <c r="E66" s="49">
        <v>1.697718E-3</v>
      </c>
      <c r="F66" s="59">
        <f t="shared" si="1"/>
        <v>17510537.144514214</v>
      </c>
      <c r="G66" s="28"/>
      <c r="H66" s="28"/>
      <c r="I66" s="28"/>
      <c r="J66" s="28"/>
      <c r="K66" s="28"/>
      <c r="L66" s="28"/>
    </row>
    <row r="67" spans="1:12">
      <c r="A67" s="45">
        <v>56</v>
      </c>
      <c r="B67" s="46" t="s">
        <v>226</v>
      </c>
      <c r="C67" s="47">
        <v>36415197.450000003</v>
      </c>
      <c r="D67" s="48">
        <v>57152</v>
      </c>
      <c r="E67" s="49">
        <v>3.5306019999999999E-3</v>
      </c>
      <c r="F67" s="59">
        <f t="shared" si="1"/>
        <v>36415198.20340962</v>
      </c>
      <c r="G67" s="28"/>
      <c r="H67" s="28"/>
      <c r="I67" s="28"/>
      <c r="J67" s="28"/>
      <c r="K67" s="28"/>
      <c r="L67" s="28"/>
    </row>
    <row r="68" spans="1:12">
      <c r="A68" s="45">
        <v>57</v>
      </c>
      <c r="B68" s="46" t="s">
        <v>227</v>
      </c>
      <c r="C68" s="47">
        <v>145163164.72</v>
      </c>
      <c r="D68" s="48">
        <v>227827</v>
      </c>
      <c r="E68" s="49">
        <v>1.4074161E-2</v>
      </c>
      <c r="F68" s="59">
        <f t="shared" si="1"/>
        <v>145163165.47764313</v>
      </c>
      <c r="G68" s="28"/>
      <c r="H68" s="28"/>
      <c r="I68" s="28"/>
      <c r="J68" s="28"/>
      <c r="K68" s="28"/>
      <c r="L68" s="28"/>
    </row>
    <row r="69" spans="1:12">
      <c r="A69" s="45">
        <v>58</v>
      </c>
      <c r="B69" s="46" t="s">
        <v>228</v>
      </c>
      <c r="C69" s="47">
        <v>8153150.6600000001</v>
      </c>
      <c r="D69" s="48">
        <v>12796</v>
      </c>
      <c r="E69" s="49">
        <v>7.90481E-4</v>
      </c>
      <c r="F69" s="59">
        <f t="shared" si="1"/>
        <v>8153148.4690229716</v>
      </c>
      <c r="G69" s="28"/>
      <c r="H69" s="28"/>
      <c r="I69" s="28"/>
      <c r="J69" s="28"/>
      <c r="K69" s="28"/>
      <c r="L69" s="28"/>
    </row>
    <row r="70" spans="1:12">
      <c r="A70" s="45">
        <v>59</v>
      </c>
      <c r="B70" s="46" t="s">
        <v>229</v>
      </c>
      <c r="C70" s="47">
        <v>19026991.640000001</v>
      </c>
      <c r="D70" s="48">
        <v>29862</v>
      </c>
      <c r="E70" s="49">
        <v>1.8447439999999999E-3</v>
      </c>
      <c r="F70" s="59">
        <f t="shared" si="1"/>
        <v>19026987.010869727</v>
      </c>
      <c r="G70" s="28"/>
      <c r="H70" s="28"/>
      <c r="I70" s="28"/>
      <c r="J70" s="28"/>
      <c r="K70" s="28"/>
      <c r="L70" s="28"/>
    </row>
    <row r="71" spans="1:12">
      <c r="A71" s="45">
        <v>60</v>
      </c>
      <c r="B71" s="46" t="s">
        <v>230</v>
      </c>
      <c r="C71" s="47">
        <v>537905962.64999998</v>
      </c>
      <c r="D71" s="48">
        <v>844219</v>
      </c>
      <c r="E71" s="49">
        <v>5.2152177000000001E-2</v>
      </c>
      <c r="F71" s="59">
        <f t="shared" si="1"/>
        <v>537905961.13475859</v>
      </c>
      <c r="G71" s="28"/>
      <c r="H71" s="28"/>
      <c r="I71" s="28"/>
      <c r="J71" s="28"/>
      <c r="K71" s="28"/>
      <c r="L71" s="28"/>
    </row>
    <row r="72" spans="1:12">
      <c r="A72" s="45">
        <v>61</v>
      </c>
      <c r="B72" s="46" t="s">
        <v>231</v>
      </c>
      <c r="C72" s="47">
        <v>25273747.59</v>
      </c>
      <c r="D72" s="48">
        <v>39666</v>
      </c>
      <c r="E72" s="49">
        <v>2.4503929999999999E-3</v>
      </c>
      <c r="F72" s="59">
        <f t="shared" si="1"/>
        <v>25273748.434756316</v>
      </c>
      <c r="G72" s="28"/>
      <c r="H72" s="28"/>
      <c r="I72" s="28"/>
      <c r="J72" s="28"/>
      <c r="K72" s="28"/>
      <c r="L72" s="28"/>
    </row>
    <row r="73" spans="1:12">
      <c r="A73" s="45">
        <v>62</v>
      </c>
      <c r="B73" s="46" t="s">
        <v>232</v>
      </c>
      <c r="C73" s="47">
        <v>662565826.71000004</v>
      </c>
      <c r="D73" s="48">
        <v>1039867</v>
      </c>
      <c r="E73" s="49">
        <v>6.4238458999999998E-2</v>
      </c>
      <c r="F73" s="59">
        <f t="shared" si="1"/>
        <v>662565822.13645232</v>
      </c>
      <c r="G73" s="28"/>
      <c r="H73" s="28"/>
      <c r="I73" s="28"/>
      <c r="J73" s="28"/>
      <c r="K73" s="28"/>
      <c r="L73" s="28"/>
    </row>
    <row r="74" spans="1:12">
      <c r="A74" s="45">
        <v>63</v>
      </c>
      <c r="B74" s="46" t="s">
        <v>233</v>
      </c>
      <c r="C74" s="47">
        <v>261312429.11000001</v>
      </c>
      <c r="D74" s="48">
        <v>410118</v>
      </c>
      <c r="E74" s="49">
        <v>2.5335305999999998E-2</v>
      </c>
      <c r="F74" s="59">
        <f t="shared" si="1"/>
        <v>261312430.43935084</v>
      </c>
      <c r="G74" s="28"/>
      <c r="H74" s="28"/>
      <c r="I74" s="28"/>
      <c r="J74" s="28"/>
      <c r="K74" s="28"/>
      <c r="L74" s="28"/>
    </row>
    <row r="75" spans="1:12">
      <c r="A75" s="45">
        <v>64</v>
      </c>
      <c r="B75" s="46" t="s">
        <v>234</v>
      </c>
      <c r="C75" s="47">
        <v>5708989.5199999996</v>
      </c>
      <c r="D75" s="48">
        <v>8960</v>
      </c>
      <c r="E75" s="49">
        <v>5.5351E-4</v>
      </c>
      <c r="F75" s="59">
        <f t="shared" si="1"/>
        <v>5708991.3724541198</v>
      </c>
      <c r="G75" s="28"/>
      <c r="H75" s="28"/>
      <c r="I75" s="28"/>
      <c r="J75" s="28"/>
      <c r="K75" s="28"/>
      <c r="L75" s="28"/>
    </row>
    <row r="76" spans="1:12">
      <c r="A76" s="45">
        <v>65</v>
      </c>
      <c r="B76" s="46" t="s">
        <v>235</v>
      </c>
      <c r="C76" s="47">
        <v>42173885.770000003</v>
      </c>
      <c r="D76" s="48">
        <v>66190</v>
      </c>
      <c r="E76" s="49">
        <v>4.0889300000000002E-3</v>
      </c>
      <c r="F76" s="59">
        <f t="shared" si="1"/>
        <v>42173883.204583161</v>
      </c>
      <c r="G76" s="28"/>
      <c r="H76" s="28"/>
      <c r="I76" s="28"/>
      <c r="J76" s="28"/>
      <c r="K76" s="28"/>
      <c r="L76" s="28"/>
    </row>
    <row r="77" spans="1:12">
      <c r="A77" s="45">
        <v>66</v>
      </c>
      <c r="B77" s="46" t="s">
        <v>236</v>
      </c>
      <c r="C77" s="47">
        <v>21972600.859999999</v>
      </c>
      <c r="D77" s="48">
        <v>34485</v>
      </c>
      <c r="E77" s="49">
        <v>2.1303329999999999E-3</v>
      </c>
      <c r="F77" s="59">
        <f t="shared" si="1"/>
        <v>21972597.997243594</v>
      </c>
      <c r="G77" s="28"/>
      <c r="H77" s="28"/>
      <c r="I77" s="28"/>
      <c r="J77" s="28"/>
      <c r="K77" s="28"/>
      <c r="L77" s="28"/>
    </row>
    <row r="78" spans="1:12">
      <c r="A78" s="45">
        <v>67</v>
      </c>
      <c r="B78" s="46" t="s">
        <v>237</v>
      </c>
      <c r="C78" s="47">
        <v>22475323.260000002</v>
      </c>
      <c r="D78" s="48">
        <v>35274</v>
      </c>
      <c r="E78" s="49">
        <v>2.179074E-3</v>
      </c>
      <c r="F78" s="59">
        <f t="shared" si="1"/>
        <v>22475320.528877687</v>
      </c>
      <c r="G78" s="28"/>
      <c r="H78" s="28"/>
      <c r="I78" s="28"/>
      <c r="J78" s="28"/>
      <c r="K78" s="28"/>
      <c r="L78" s="28"/>
    </row>
    <row r="79" spans="1:12">
      <c r="A79" s="45">
        <v>68</v>
      </c>
      <c r="B79" s="46" t="s">
        <v>238</v>
      </c>
      <c r="C79" s="47">
        <v>2467099.04</v>
      </c>
      <c r="D79" s="48">
        <v>3872</v>
      </c>
      <c r="E79" s="49">
        <v>2.3919499999999999E-4</v>
      </c>
      <c r="F79" s="59">
        <f t="shared" si="1"/>
        <v>2467095.79110434</v>
      </c>
      <c r="G79" s="28"/>
      <c r="H79" s="28"/>
      <c r="I79" s="28"/>
      <c r="J79" s="28"/>
      <c r="K79" s="28"/>
      <c r="L79" s="28"/>
    </row>
    <row r="80" spans="1:12">
      <c r="A80" s="45">
        <v>69</v>
      </c>
      <c r="B80" s="46" t="s">
        <v>239</v>
      </c>
      <c r="C80" s="47">
        <v>53852464.890000001</v>
      </c>
      <c r="D80" s="48">
        <v>84519</v>
      </c>
      <c r="E80" s="49">
        <v>5.2212159999999999E-3</v>
      </c>
      <c r="F80" s="59">
        <f t="shared" si="1"/>
        <v>53852463.54667379</v>
      </c>
      <c r="G80" s="28"/>
      <c r="H80" s="28"/>
      <c r="I80" s="28"/>
      <c r="J80" s="28"/>
      <c r="K80" s="28"/>
      <c r="L80" s="28"/>
    </row>
    <row r="81" spans="1:12">
      <c r="A81" s="45">
        <v>70</v>
      </c>
      <c r="B81" s="46" t="s">
        <v>240</v>
      </c>
      <c r="C81" s="47">
        <v>18550392.960000001</v>
      </c>
      <c r="D81" s="48">
        <v>29114</v>
      </c>
      <c r="E81" s="49">
        <v>1.7985360000000001E-3</v>
      </c>
      <c r="F81" s="59">
        <f t="shared" si="1"/>
        <v>18550390.249585632</v>
      </c>
      <c r="G81" s="28"/>
      <c r="H81" s="28"/>
      <c r="I81" s="28"/>
      <c r="J81" s="28"/>
      <c r="K81" s="28"/>
      <c r="L81" s="28"/>
    </row>
    <row r="82" spans="1:12">
      <c r="A82" s="45">
        <v>71</v>
      </c>
      <c r="B82" s="46" t="s">
        <v>241</v>
      </c>
      <c r="C82" s="47">
        <v>2525080.9700000002</v>
      </c>
      <c r="D82" s="48">
        <v>3963</v>
      </c>
      <c r="E82" s="49">
        <v>2.4481699999999998E-4</v>
      </c>
      <c r="F82" s="59">
        <f t="shared" si="1"/>
        <v>2525082.0054382039</v>
      </c>
      <c r="G82" s="28"/>
      <c r="H82" s="28"/>
      <c r="I82" s="28"/>
      <c r="J82" s="28"/>
      <c r="K82" s="28"/>
      <c r="L82" s="28"/>
    </row>
    <row r="83" spans="1:12">
      <c r="A83" s="45">
        <v>72</v>
      </c>
      <c r="B83" s="46" t="s">
        <v>242</v>
      </c>
      <c r="C83" s="47">
        <v>8825358.6899999995</v>
      </c>
      <c r="D83" s="48">
        <v>13851</v>
      </c>
      <c r="E83" s="49">
        <v>8.5565499999999998E-4</v>
      </c>
      <c r="F83" s="59">
        <f t="shared" si="1"/>
        <v>8825363.6118538603</v>
      </c>
      <c r="G83" s="28"/>
      <c r="H83" s="28"/>
      <c r="I83" s="28"/>
      <c r="J83" s="28"/>
      <c r="K83" s="28"/>
      <c r="L83" s="28"/>
    </row>
    <row r="84" spans="1:12">
      <c r="A84" s="45">
        <v>73</v>
      </c>
      <c r="B84" s="46" t="s">
        <v>243</v>
      </c>
      <c r="C84" s="47">
        <v>8449431.9299999997</v>
      </c>
      <c r="D84" s="48">
        <v>13261</v>
      </c>
      <c r="E84" s="49">
        <v>8.1920699999999996E-4</v>
      </c>
      <c r="F84" s="59">
        <f t="shared" si="1"/>
        <v>8449433.0639988836</v>
      </c>
      <c r="G84" s="28"/>
      <c r="H84" s="28"/>
      <c r="I84" s="28"/>
      <c r="J84" s="28"/>
      <c r="K84" s="28"/>
      <c r="L84" s="28"/>
    </row>
    <row r="85" spans="1:12">
      <c r="A85" s="45">
        <v>74</v>
      </c>
      <c r="B85" s="46" t="s">
        <v>244</v>
      </c>
      <c r="C85" s="47">
        <v>17349975.969999999</v>
      </c>
      <c r="D85" s="48">
        <v>27230</v>
      </c>
      <c r="E85" s="49">
        <v>1.682151E-3</v>
      </c>
      <c r="F85" s="59">
        <f t="shared" si="1"/>
        <v>17349976.596927013</v>
      </c>
      <c r="G85" s="28"/>
      <c r="H85" s="28"/>
      <c r="I85" s="28"/>
      <c r="J85" s="28"/>
      <c r="K85" s="28"/>
      <c r="L85" s="28"/>
    </row>
    <row r="86" spans="1:12">
      <c r="A86" s="45">
        <v>75</v>
      </c>
      <c r="B86" s="46" t="s">
        <v>245</v>
      </c>
      <c r="C86" s="47">
        <v>85471091.680000007</v>
      </c>
      <c r="D86" s="48">
        <v>134143</v>
      </c>
      <c r="E86" s="49">
        <v>8.2867710000000001E-3</v>
      </c>
      <c r="F86" s="59">
        <f t="shared" si="1"/>
        <v>85471092.020926446</v>
      </c>
      <c r="G86" s="28"/>
      <c r="H86" s="28"/>
      <c r="I86" s="28"/>
      <c r="J86" s="28"/>
      <c r="K86" s="28"/>
      <c r="L86" s="28"/>
    </row>
    <row r="87" spans="1:12">
      <c r="A87" s="45">
        <v>76</v>
      </c>
      <c r="B87" s="46" t="s">
        <v>246</v>
      </c>
      <c r="C87" s="47">
        <v>59815682.850000001</v>
      </c>
      <c r="D87" s="48">
        <v>93878</v>
      </c>
      <c r="E87" s="49">
        <v>5.7993740000000004E-3</v>
      </c>
      <c r="F87" s="59">
        <f t="shared" si="1"/>
        <v>59815678.364681289</v>
      </c>
      <c r="G87" s="28"/>
      <c r="H87" s="28"/>
      <c r="I87" s="28"/>
      <c r="J87" s="28"/>
      <c r="K87" s="28"/>
      <c r="L87" s="28"/>
    </row>
    <row r="88" spans="1:12">
      <c r="A88" s="45">
        <v>77</v>
      </c>
      <c r="B88" s="46" t="s">
        <v>247</v>
      </c>
      <c r="C88" s="47">
        <v>17177941.690000001</v>
      </c>
      <c r="D88" s="48">
        <v>26960</v>
      </c>
      <c r="E88" s="49">
        <v>1.6654720000000001E-3</v>
      </c>
      <c r="F88" s="59">
        <f t="shared" si="1"/>
        <v>17177946.702072065</v>
      </c>
      <c r="G88" s="28"/>
      <c r="H88" s="28"/>
      <c r="I88" s="28"/>
      <c r="J88" s="28"/>
      <c r="K88" s="28"/>
      <c r="L88" s="28"/>
    </row>
    <row r="89" spans="1:12">
      <c r="A89" s="45">
        <v>78</v>
      </c>
      <c r="B89" s="46" t="s">
        <v>248</v>
      </c>
      <c r="C89" s="47">
        <v>48112891.5</v>
      </c>
      <c r="D89" s="48">
        <v>75511</v>
      </c>
      <c r="E89" s="49">
        <v>4.664741E-3</v>
      </c>
      <c r="F89" s="59">
        <f t="shared" si="1"/>
        <v>48112890.686226092</v>
      </c>
      <c r="G89" s="28"/>
      <c r="H89" s="28"/>
      <c r="I89" s="28"/>
      <c r="J89" s="28"/>
      <c r="K89" s="28"/>
      <c r="L89" s="28"/>
    </row>
    <row r="90" spans="1:12">
      <c r="A90" s="45">
        <v>79</v>
      </c>
      <c r="B90" s="46" t="s">
        <v>249</v>
      </c>
      <c r="C90" s="47">
        <v>3829355.7</v>
      </c>
      <c r="D90" s="48">
        <v>6010</v>
      </c>
      <c r="E90" s="49">
        <v>3.7127200000000002E-4</v>
      </c>
      <c r="F90" s="59">
        <f t="shared" si="1"/>
        <v>3829359.2615016643</v>
      </c>
      <c r="G90" s="28"/>
      <c r="H90" s="28"/>
      <c r="I90" s="28"/>
      <c r="J90" s="28"/>
      <c r="K90" s="28"/>
      <c r="L90" s="28"/>
    </row>
    <row r="91" spans="1:12">
      <c r="A91" s="45">
        <v>80</v>
      </c>
      <c r="B91" s="46" t="s">
        <v>250</v>
      </c>
      <c r="C91" s="47">
        <v>6169021.9400000004</v>
      </c>
      <c r="D91" s="48">
        <v>9682</v>
      </c>
      <c r="E91" s="49">
        <v>5.9811200000000004E-4</v>
      </c>
      <c r="F91" s="59">
        <f t="shared" si="1"/>
        <v>6169023.5908317445</v>
      </c>
      <c r="G91" s="28"/>
      <c r="H91" s="28"/>
      <c r="I91" s="28"/>
      <c r="J91" s="28"/>
      <c r="K91" s="28"/>
      <c r="L91" s="28"/>
    </row>
    <row r="92" spans="1:12">
      <c r="A92" s="45">
        <v>81</v>
      </c>
      <c r="B92" s="46" t="s">
        <v>251</v>
      </c>
      <c r="C92" s="47">
        <v>8467909.6799999997</v>
      </c>
      <c r="D92" s="48">
        <v>13290</v>
      </c>
      <c r="E92" s="49">
        <v>8.2099799999999998E-4</v>
      </c>
      <c r="F92" s="59">
        <f t="shared" si="1"/>
        <v>8467905.7267295755</v>
      </c>
      <c r="G92" s="28"/>
      <c r="H92" s="28"/>
      <c r="I92" s="28"/>
      <c r="J92" s="28"/>
      <c r="K92" s="28"/>
      <c r="L92" s="28"/>
    </row>
    <row r="93" spans="1:12">
      <c r="A93" s="45">
        <v>82</v>
      </c>
      <c r="B93" s="46" t="s">
        <v>252</v>
      </c>
      <c r="C93" s="47">
        <v>17096384.690000001</v>
      </c>
      <c r="D93" s="48">
        <v>26832</v>
      </c>
      <c r="E93" s="49">
        <v>1.657564E-3</v>
      </c>
      <c r="F93" s="59">
        <f t="shared" si="1"/>
        <v>17096382.315207567</v>
      </c>
      <c r="G93" s="28"/>
      <c r="H93" s="28"/>
      <c r="I93" s="28"/>
      <c r="J93" s="28"/>
      <c r="K93" s="28"/>
      <c r="L93" s="28"/>
    </row>
    <row r="94" spans="1:12">
      <c r="A94" s="45">
        <v>83</v>
      </c>
      <c r="B94" s="46" t="s">
        <v>253</v>
      </c>
      <c r="C94" s="47">
        <v>284180245.39999998</v>
      </c>
      <c r="D94" s="48">
        <v>446008</v>
      </c>
      <c r="E94" s="49">
        <v>2.7552434000000001E-2</v>
      </c>
      <c r="F94" s="59">
        <f t="shared" si="1"/>
        <v>284180246.05899</v>
      </c>
      <c r="G94" s="28"/>
      <c r="H94" s="28"/>
      <c r="I94" s="28"/>
      <c r="J94" s="28"/>
      <c r="K94" s="28"/>
      <c r="L94" s="28"/>
    </row>
    <row r="95" spans="1:12">
      <c r="A95" s="45">
        <v>84</v>
      </c>
      <c r="B95" s="46" t="s">
        <v>254</v>
      </c>
      <c r="C95" s="47">
        <v>49570722.75</v>
      </c>
      <c r="D95" s="48">
        <v>77799</v>
      </c>
      <c r="E95" s="49">
        <v>4.8060840000000004E-3</v>
      </c>
      <c r="F95" s="59">
        <f t="shared" si="1"/>
        <v>49570725.174413815</v>
      </c>
      <c r="G95" s="28"/>
      <c r="H95" s="28"/>
      <c r="I95" s="28"/>
      <c r="J95" s="28"/>
      <c r="K95" s="28"/>
      <c r="L95" s="28"/>
    </row>
    <row r="96" spans="1:12">
      <c r="A96" s="45">
        <v>85</v>
      </c>
      <c r="B96" s="46" t="s">
        <v>255</v>
      </c>
      <c r="C96" s="47">
        <v>8272937.4900000002</v>
      </c>
      <c r="D96" s="48">
        <v>12984</v>
      </c>
      <c r="E96" s="49">
        <v>8.0209499999999996E-4</v>
      </c>
      <c r="F96" s="59">
        <f t="shared" si="1"/>
        <v>8272937.1373391394</v>
      </c>
      <c r="G96" s="28"/>
      <c r="H96" s="28"/>
      <c r="I96" s="28"/>
      <c r="J96" s="28"/>
      <c r="K96" s="28"/>
      <c r="L96" s="28"/>
    </row>
    <row r="97" spans="1:12">
      <c r="A97" s="45">
        <v>86</v>
      </c>
      <c r="B97" s="46" t="s">
        <v>256</v>
      </c>
      <c r="C97" s="47">
        <v>24608548.359999999</v>
      </c>
      <c r="D97" s="48">
        <v>38622</v>
      </c>
      <c r="E97" s="49">
        <v>2.3858989999999999E-3</v>
      </c>
      <c r="F97" s="59">
        <f t="shared" si="1"/>
        <v>24608546.921549588</v>
      </c>
      <c r="G97" s="28"/>
      <c r="H97" s="28"/>
      <c r="I97" s="28"/>
      <c r="J97" s="28"/>
      <c r="K97" s="28"/>
      <c r="L97" s="28"/>
    </row>
    <row r="98" spans="1:12">
      <c r="A98" s="45">
        <v>87</v>
      </c>
      <c r="B98" s="46" t="s">
        <v>257</v>
      </c>
      <c r="C98" s="47">
        <v>40600727.829999998</v>
      </c>
      <c r="D98" s="48">
        <v>63721</v>
      </c>
      <c r="E98" s="49">
        <v>3.9364059999999999E-3</v>
      </c>
      <c r="F98" s="59">
        <f t="shared" si="1"/>
        <v>40600726.079884075</v>
      </c>
      <c r="G98" s="28"/>
      <c r="H98" s="28"/>
      <c r="I98" s="28"/>
      <c r="J98" s="28"/>
      <c r="K98" s="28"/>
      <c r="L98" s="28"/>
    </row>
    <row r="99" spans="1:12">
      <c r="A99" s="45">
        <v>88</v>
      </c>
      <c r="B99" s="46" t="s">
        <v>258</v>
      </c>
      <c r="C99" s="47">
        <v>20154134.77</v>
      </c>
      <c r="D99" s="48">
        <v>31631</v>
      </c>
      <c r="E99" s="49">
        <v>1.9540260000000002E-3</v>
      </c>
      <c r="F99" s="59">
        <f t="shared" si="1"/>
        <v>20154139.176439513</v>
      </c>
      <c r="G99" s="28"/>
      <c r="H99" s="28"/>
      <c r="I99" s="28"/>
      <c r="J99" s="28"/>
      <c r="K99" s="28"/>
      <c r="L99" s="28"/>
    </row>
    <row r="100" spans="1:12">
      <c r="A100" s="45">
        <v>89</v>
      </c>
      <c r="B100" s="46" t="s">
        <v>259</v>
      </c>
      <c r="C100" s="47">
        <v>66159287.729999997</v>
      </c>
      <c r="D100" s="48">
        <v>103834</v>
      </c>
      <c r="E100" s="49">
        <v>6.4144129999999999E-3</v>
      </c>
      <c r="F100" s="59">
        <f t="shared" si="1"/>
        <v>66159289.762348555</v>
      </c>
      <c r="G100" s="28"/>
      <c r="H100" s="28"/>
      <c r="I100" s="28"/>
      <c r="J100" s="28"/>
      <c r="K100" s="28"/>
      <c r="L100" s="28"/>
    </row>
    <row r="101" spans="1:12">
      <c r="A101" s="45">
        <v>90</v>
      </c>
      <c r="B101" s="46" t="s">
        <v>260</v>
      </c>
      <c r="C101" s="47">
        <v>62372622.020000003</v>
      </c>
      <c r="D101" s="48">
        <v>97891</v>
      </c>
      <c r="E101" s="49">
        <v>6.0472800000000004E-3</v>
      </c>
      <c r="F101" s="59">
        <f t="shared" si="1"/>
        <v>62372620.814103365</v>
      </c>
      <c r="G101" s="28"/>
      <c r="H101" s="28"/>
      <c r="I101" s="28"/>
      <c r="J101" s="28"/>
      <c r="K101" s="28"/>
      <c r="L101" s="28"/>
    </row>
    <row r="102" spans="1:12">
      <c r="A102" s="45">
        <v>91</v>
      </c>
      <c r="B102" s="46" t="s">
        <v>261</v>
      </c>
      <c r="C102" s="47">
        <v>7945435.1900000004</v>
      </c>
      <c r="D102" s="48">
        <v>12470</v>
      </c>
      <c r="E102" s="49">
        <v>7.7034200000000003E-4</v>
      </c>
      <c r="F102" s="59">
        <f t="shared" si="1"/>
        <v>7945431.5763745047</v>
      </c>
      <c r="G102" s="28"/>
      <c r="H102" s="28"/>
      <c r="I102" s="28"/>
      <c r="J102" s="28"/>
      <c r="K102" s="28"/>
      <c r="L102" s="28"/>
    </row>
    <row r="103" spans="1:12">
      <c r="A103" s="45">
        <v>92</v>
      </c>
      <c r="B103" s="46" t="s">
        <v>262</v>
      </c>
      <c r="C103" s="47">
        <v>55038227.109999999</v>
      </c>
      <c r="D103" s="48">
        <v>86380</v>
      </c>
      <c r="E103" s="49">
        <v>5.3361809999999997E-3</v>
      </c>
      <c r="F103" s="59">
        <f t="shared" si="1"/>
        <v>55038231.090411372</v>
      </c>
      <c r="G103" s="28"/>
      <c r="H103" s="28"/>
      <c r="I103" s="28"/>
      <c r="J103" s="28"/>
      <c r="K103" s="28"/>
      <c r="L103" s="28"/>
    </row>
    <row r="104" spans="1:12">
      <c r="A104" s="45">
        <v>93</v>
      </c>
      <c r="B104" s="46" t="s">
        <v>263</v>
      </c>
      <c r="C104" s="47">
        <v>42382875.560000002</v>
      </c>
      <c r="D104" s="48">
        <v>66518</v>
      </c>
      <c r="E104" s="49">
        <v>4.1091929999999997E-3</v>
      </c>
      <c r="F104" s="59">
        <f t="shared" si="1"/>
        <v>42382879.053221911</v>
      </c>
      <c r="G104" s="28"/>
      <c r="H104" s="28"/>
      <c r="I104" s="28"/>
      <c r="J104" s="28"/>
      <c r="K104" s="28"/>
      <c r="L104" s="28"/>
    </row>
    <row r="105" spans="1:12">
      <c r="A105" s="45">
        <v>94</v>
      </c>
      <c r="B105" s="46" t="s">
        <v>264</v>
      </c>
      <c r="C105" s="47">
        <v>36313888.369999997</v>
      </c>
      <c r="D105" s="48">
        <v>56993</v>
      </c>
      <c r="E105" s="49">
        <v>3.5207799999999998E-3</v>
      </c>
      <c r="F105" s="59">
        <f t="shared" si="1"/>
        <v>36313892.511985362</v>
      </c>
      <c r="G105" s="28"/>
      <c r="H105" s="28"/>
      <c r="I105" s="28"/>
      <c r="J105" s="28"/>
      <c r="K105" s="28"/>
      <c r="L105" s="28"/>
    </row>
    <row r="106" spans="1:12">
      <c r="A106" s="45">
        <v>95</v>
      </c>
      <c r="B106" s="46" t="s">
        <v>265</v>
      </c>
      <c r="C106" s="47">
        <v>19548191.800000001</v>
      </c>
      <c r="D106" s="48">
        <v>30680</v>
      </c>
      <c r="E106" s="49">
        <v>1.8952769999999999E-3</v>
      </c>
      <c r="F106" s="59">
        <f t="shared" si="1"/>
        <v>19548192.519395724</v>
      </c>
      <c r="G106" s="28"/>
      <c r="H106" s="28"/>
      <c r="I106" s="28"/>
      <c r="J106" s="28"/>
      <c r="K106" s="28"/>
      <c r="L106" s="28"/>
    </row>
    <row r="107" spans="1:12">
      <c r="A107" s="45">
        <v>96</v>
      </c>
      <c r="B107" s="46" t="s">
        <v>266</v>
      </c>
      <c r="C107" s="47">
        <v>12643245.43</v>
      </c>
      <c r="D107" s="48">
        <v>19843</v>
      </c>
      <c r="E107" s="49">
        <v>1.225814E-3</v>
      </c>
      <c r="F107" s="59">
        <f t="shared" si="1"/>
        <v>12643243.211926568</v>
      </c>
      <c r="G107" s="28"/>
      <c r="H107" s="28"/>
      <c r="I107" s="28"/>
      <c r="J107" s="28"/>
      <c r="K107" s="28"/>
      <c r="L107" s="28"/>
    </row>
    <row r="108" spans="1:12">
      <c r="A108" s="45">
        <v>97</v>
      </c>
      <c r="B108" s="46" t="s">
        <v>267</v>
      </c>
      <c r="C108" s="47">
        <v>60019575.329999998</v>
      </c>
      <c r="D108" s="48">
        <v>94198</v>
      </c>
      <c r="E108" s="49">
        <v>5.8191429999999997E-3</v>
      </c>
      <c r="F108" s="59">
        <f t="shared" si="1"/>
        <v>60019579.017681316</v>
      </c>
      <c r="G108" s="28"/>
      <c r="H108" s="28"/>
      <c r="I108" s="28"/>
      <c r="J108" s="28"/>
      <c r="K108" s="28"/>
      <c r="L108" s="28"/>
    </row>
    <row r="109" spans="1:12">
      <c r="A109" s="45">
        <v>98</v>
      </c>
      <c r="B109" s="46" t="s">
        <v>268</v>
      </c>
      <c r="C109" s="47">
        <v>23512626.27</v>
      </c>
      <c r="D109" s="48">
        <v>36902</v>
      </c>
      <c r="E109" s="49">
        <v>2.2796449999999998E-3</v>
      </c>
      <c r="F109" s="59">
        <f t="shared" si="1"/>
        <v>23512626.036129739</v>
      </c>
      <c r="G109" s="28"/>
      <c r="H109" s="28"/>
      <c r="I109" s="28"/>
      <c r="J109" s="28"/>
      <c r="K109" s="28"/>
      <c r="L109" s="28"/>
    </row>
    <row r="110" spans="1:12">
      <c r="A110" s="45">
        <v>99</v>
      </c>
      <c r="B110" s="46" t="s">
        <v>269</v>
      </c>
      <c r="C110" s="47">
        <v>12237371.960000001</v>
      </c>
      <c r="D110" s="48">
        <v>19206</v>
      </c>
      <c r="E110" s="49">
        <v>1.186463E-3</v>
      </c>
      <c r="F110" s="59">
        <f t="shared" ref="F110:F136" si="2">E110*$C$8</f>
        <v>12237370.654073156</v>
      </c>
      <c r="G110" s="28"/>
      <c r="H110" s="28"/>
      <c r="I110" s="28"/>
      <c r="J110" s="28"/>
      <c r="K110" s="28"/>
      <c r="L110" s="28"/>
    </row>
    <row r="111" spans="1:12">
      <c r="A111" s="45">
        <v>100</v>
      </c>
      <c r="B111" s="46" t="s">
        <v>270</v>
      </c>
      <c r="C111" s="47">
        <v>3342562.39</v>
      </c>
      <c r="D111" s="48">
        <v>5246</v>
      </c>
      <c r="E111" s="49">
        <v>3.24075E-4</v>
      </c>
      <c r="F111" s="59">
        <f t="shared" si="2"/>
        <v>3342561.7947789002</v>
      </c>
      <c r="G111" s="28"/>
      <c r="H111" s="28"/>
      <c r="I111" s="28"/>
      <c r="J111" s="28"/>
      <c r="K111" s="28"/>
      <c r="L111" s="28"/>
    </row>
    <row r="112" spans="1:12">
      <c r="A112" s="45">
        <v>101</v>
      </c>
      <c r="B112" s="46" t="s">
        <v>271</v>
      </c>
      <c r="C112" s="47">
        <v>153396598.03999999</v>
      </c>
      <c r="D112" s="48">
        <v>240749</v>
      </c>
      <c r="E112" s="49">
        <v>1.4872425999999999E-2</v>
      </c>
      <c r="F112" s="59">
        <f t="shared" si="2"/>
        <v>153396599.37754032</v>
      </c>
      <c r="G112" s="28"/>
      <c r="H112" s="28"/>
      <c r="I112" s="28"/>
      <c r="J112" s="28"/>
      <c r="K112" s="28"/>
      <c r="L112" s="28"/>
    </row>
    <row r="113" spans="1:12">
      <c r="A113" s="45">
        <v>102</v>
      </c>
      <c r="B113" s="46" t="s">
        <v>272</v>
      </c>
      <c r="C113" s="47">
        <v>26335899.989999998</v>
      </c>
      <c r="D113" s="48">
        <v>41333</v>
      </c>
      <c r="E113" s="49">
        <v>2.5533729999999998E-3</v>
      </c>
      <c r="F113" s="59">
        <f t="shared" si="2"/>
        <v>26335900.756368075</v>
      </c>
      <c r="G113" s="28"/>
      <c r="H113" s="28"/>
      <c r="I113" s="28"/>
      <c r="J113" s="28"/>
      <c r="K113" s="28"/>
      <c r="L113" s="28"/>
    </row>
    <row r="114" spans="1:12">
      <c r="A114" s="45">
        <v>103</v>
      </c>
      <c r="B114" s="46" t="s">
        <v>273</v>
      </c>
      <c r="C114" s="47">
        <v>49155291.810000002</v>
      </c>
      <c r="D114" s="48">
        <v>77147</v>
      </c>
      <c r="E114" s="49">
        <v>4.765806E-3</v>
      </c>
      <c r="F114" s="59">
        <f t="shared" si="2"/>
        <v>49155291.389116876</v>
      </c>
      <c r="G114" s="28"/>
      <c r="H114" s="28"/>
      <c r="I114" s="28"/>
      <c r="J114" s="28"/>
      <c r="K114" s="28"/>
      <c r="L114" s="28"/>
    </row>
    <row r="115" spans="1:12">
      <c r="A115" s="45">
        <v>104</v>
      </c>
      <c r="B115" s="46" t="s">
        <v>274</v>
      </c>
      <c r="C115" s="47">
        <v>9980537.0399999991</v>
      </c>
      <c r="D115" s="48">
        <v>15664</v>
      </c>
      <c r="E115" s="49">
        <v>9.6765399999999998E-4</v>
      </c>
      <c r="F115" s="59">
        <f t="shared" si="2"/>
        <v>9980539.353436647</v>
      </c>
      <c r="G115" s="28"/>
      <c r="H115" s="28"/>
      <c r="I115" s="28"/>
      <c r="J115" s="28"/>
      <c r="K115" s="28"/>
      <c r="L115" s="28"/>
    </row>
    <row r="116" spans="1:12">
      <c r="A116" s="45">
        <v>105</v>
      </c>
      <c r="B116" s="46" t="s">
        <v>275</v>
      </c>
      <c r="C116" s="47">
        <v>30195202.390000001</v>
      </c>
      <c r="D116" s="48">
        <v>47390</v>
      </c>
      <c r="E116" s="49">
        <v>2.9275479999999999E-3</v>
      </c>
      <c r="F116" s="59">
        <f t="shared" si="2"/>
        <v>30195202.027868174</v>
      </c>
      <c r="G116" s="28"/>
      <c r="H116" s="28"/>
      <c r="I116" s="28"/>
      <c r="J116" s="28"/>
      <c r="K116" s="28"/>
      <c r="L116" s="28"/>
    </row>
    <row r="117" spans="1:12">
      <c r="A117" s="45">
        <v>106</v>
      </c>
      <c r="B117" s="46" t="s">
        <v>276</v>
      </c>
      <c r="C117" s="47">
        <v>446482484.80000001</v>
      </c>
      <c r="D117" s="48">
        <v>700734</v>
      </c>
      <c r="E117" s="49">
        <v>4.3288298000000003E-2</v>
      </c>
      <c r="F117" s="59">
        <f t="shared" si="2"/>
        <v>446482484.16509718</v>
      </c>
      <c r="G117" s="28"/>
      <c r="H117" s="28"/>
      <c r="I117" s="28"/>
      <c r="J117" s="28"/>
      <c r="K117" s="28"/>
      <c r="L117" s="28"/>
    </row>
    <row r="118" spans="1:12">
      <c r="A118" s="45">
        <v>107</v>
      </c>
      <c r="B118" s="46" t="s">
        <v>277</v>
      </c>
      <c r="C118" s="47">
        <v>22260598.989999998</v>
      </c>
      <c r="D118" s="48">
        <v>34937</v>
      </c>
      <c r="E118" s="49">
        <v>2.1582559999999999E-3</v>
      </c>
      <c r="F118" s="59">
        <f t="shared" si="2"/>
        <v>22260600.32076627</v>
      </c>
      <c r="G118" s="28"/>
      <c r="H118" s="28"/>
      <c r="I118" s="28"/>
      <c r="J118" s="28"/>
      <c r="K118" s="28"/>
      <c r="L118" s="28"/>
    </row>
    <row r="119" spans="1:12">
      <c r="A119" s="45">
        <v>108</v>
      </c>
      <c r="B119" s="46" t="s">
        <v>278</v>
      </c>
      <c r="C119" s="47">
        <v>556585699.90999997</v>
      </c>
      <c r="D119" s="48">
        <v>873536</v>
      </c>
      <c r="E119" s="49">
        <v>5.3963254000000002E-2</v>
      </c>
      <c r="F119" s="59">
        <f t="shared" si="2"/>
        <v>556585701.28010392</v>
      </c>
      <c r="G119" s="28"/>
      <c r="H119" s="28"/>
      <c r="I119" s="28"/>
      <c r="J119" s="28"/>
      <c r="K119" s="28"/>
      <c r="L119" s="28"/>
    </row>
    <row r="120" spans="1:12">
      <c r="A120" s="45">
        <v>109</v>
      </c>
      <c r="B120" s="46" t="s">
        <v>279</v>
      </c>
      <c r="C120" s="47">
        <v>6198331.4800000004</v>
      </c>
      <c r="D120" s="48">
        <v>9728</v>
      </c>
      <c r="E120" s="49">
        <v>6.0095400000000001E-4</v>
      </c>
      <c r="F120" s="59">
        <f t="shared" si="2"/>
        <v>6198336.4369962476</v>
      </c>
      <c r="G120" s="28"/>
      <c r="H120" s="28"/>
      <c r="I120" s="28"/>
      <c r="J120" s="28"/>
      <c r="K120" s="28"/>
      <c r="L120" s="28"/>
    </row>
    <row r="121" spans="1:12">
      <c r="A121" s="45">
        <v>110</v>
      </c>
      <c r="B121" s="46" t="s">
        <v>280</v>
      </c>
      <c r="C121" s="47">
        <v>7852409.25</v>
      </c>
      <c r="D121" s="48">
        <v>12324</v>
      </c>
      <c r="E121" s="49">
        <v>7.6132299999999995E-4</v>
      </c>
      <c r="F121" s="59">
        <f t="shared" si="2"/>
        <v>7852408.1564034754</v>
      </c>
      <c r="G121" s="28"/>
      <c r="H121" s="28"/>
      <c r="I121" s="28"/>
      <c r="J121" s="28"/>
      <c r="K121" s="28"/>
      <c r="L121" s="28"/>
    </row>
    <row r="122" spans="1:12">
      <c r="A122" s="45">
        <v>111</v>
      </c>
      <c r="B122" s="46" t="s">
        <v>281</v>
      </c>
      <c r="C122" s="47">
        <v>95690565.219999999</v>
      </c>
      <c r="D122" s="48">
        <v>150182</v>
      </c>
      <c r="E122" s="49">
        <v>9.277591E-3</v>
      </c>
      <c r="F122" s="59">
        <f t="shared" si="2"/>
        <v>95690569.233000293</v>
      </c>
      <c r="G122" s="28"/>
      <c r="H122" s="28"/>
      <c r="I122" s="28"/>
      <c r="J122" s="28"/>
      <c r="K122" s="28"/>
      <c r="L122" s="28"/>
    </row>
    <row r="123" spans="1:12">
      <c r="A123" s="45">
        <v>112</v>
      </c>
      <c r="B123" s="46" t="s">
        <v>282</v>
      </c>
      <c r="C123" s="47">
        <v>331680185.12</v>
      </c>
      <c r="D123" s="48">
        <v>520557</v>
      </c>
      <c r="E123" s="49">
        <v>3.2157747E-2</v>
      </c>
      <c r="F123" s="59">
        <f t="shared" si="2"/>
        <v>331680186.77270937</v>
      </c>
      <c r="G123" s="28"/>
      <c r="H123" s="28"/>
      <c r="I123" s="28"/>
      <c r="J123" s="28"/>
      <c r="K123" s="28"/>
      <c r="L123" s="28"/>
    </row>
    <row r="124" spans="1:12">
      <c r="A124" s="45">
        <v>113</v>
      </c>
      <c r="B124" s="46" t="s">
        <v>283</v>
      </c>
      <c r="C124" s="47">
        <v>41863586.890000001</v>
      </c>
      <c r="D124" s="48">
        <v>65703</v>
      </c>
      <c r="E124" s="49">
        <v>4.0588459999999996E-3</v>
      </c>
      <c r="F124" s="59">
        <f t="shared" si="2"/>
        <v>41863591.978681348</v>
      </c>
      <c r="G124" s="28"/>
      <c r="H124" s="28"/>
      <c r="I124" s="28"/>
      <c r="J124" s="28"/>
      <c r="K124" s="28"/>
      <c r="L124" s="28"/>
    </row>
    <row r="125" spans="1:12">
      <c r="A125" s="45">
        <v>114</v>
      </c>
      <c r="B125" s="46" t="s">
        <v>284</v>
      </c>
      <c r="C125" s="47">
        <v>252416982.38</v>
      </c>
      <c r="D125" s="48">
        <v>396157</v>
      </c>
      <c r="E125" s="49">
        <v>2.4472856000000001E-2</v>
      </c>
      <c r="F125" s="59">
        <f t="shared" si="2"/>
        <v>252416982.10206148</v>
      </c>
      <c r="G125" s="28"/>
      <c r="H125" s="28"/>
      <c r="I125" s="28"/>
      <c r="J125" s="28"/>
      <c r="K125" s="28"/>
      <c r="L125" s="28"/>
    </row>
    <row r="126" spans="1:12">
      <c r="A126" s="45">
        <v>115</v>
      </c>
      <c r="B126" s="46" t="s">
        <v>285</v>
      </c>
      <c r="C126" s="47">
        <v>33540950.609999999</v>
      </c>
      <c r="D126" s="48">
        <v>52641</v>
      </c>
      <c r="E126" s="49">
        <v>3.2519319999999999E-3</v>
      </c>
      <c r="F126" s="59">
        <f t="shared" si="2"/>
        <v>33540950.898461584</v>
      </c>
      <c r="G126" s="28"/>
      <c r="H126" s="28"/>
      <c r="I126" s="28"/>
      <c r="J126" s="28"/>
      <c r="K126" s="28"/>
      <c r="L126" s="28"/>
    </row>
    <row r="127" spans="1:12">
      <c r="A127" s="45">
        <v>116</v>
      </c>
      <c r="B127" s="46" t="s">
        <v>286</v>
      </c>
      <c r="C127" s="47">
        <v>30042920.199999999</v>
      </c>
      <c r="D127" s="48">
        <v>47151</v>
      </c>
      <c r="E127" s="49">
        <v>2.9127839999999999E-3</v>
      </c>
      <c r="F127" s="59">
        <f t="shared" si="2"/>
        <v>30042923.751734208</v>
      </c>
      <c r="G127" s="28"/>
      <c r="H127" s="28"/>
      <c r="I127" s="28"/>
      <c r="J127" s="28"/>
      <c r="K127" s="28"/>
      <c r="L127" s="28"/>
    </row>
    <row r="128" spans="1:12">
      <c r="A128" s="45">
        <v>117</v>
      </c>
      <c r="B128" s="46" t="s">
        <v>287</v>
      </c>
      <c r="C128" s="47">
        <v>43281913.979999997</v>
      </c>
      <c r="D128" s="48">
        <v>67929</v>
      </c>
      <c r="E128" s="49">
        <v>4.1963579999999999E-3</v>
      </c>
      <c r="F128" s="59">
        <f t="shared" si="2"/>
        <v>43281912.915265895</v>
      </c>
      <c r="G128" s="28"/>
      <c r="H128" s="28"/>
      <c r="I128" s="28"/>
      <c r="J128" s="28"/>
      <c r="K128" s="28"/>
      <c r="L128" s="28"/>
    </row>
    <row r="129" spans="1:12">
      <c r="A129" s="45">
        <v>118</v>
      </c>
      <c r="B129" s="46" t="s">
        <v>288</v>
      </c>
      <c r="C129" s="47">
        <v>66655001.329999998</v>
      </c>
      <c r="D129" s="48">
        <v>104612</v>
      </c>
      <c r="E129" s="49">
        <v>6.4624740000000002E-3</v>
      </c>
      <c r="F129" s="59">
        <f t="shared" si="2"/>
        <v>66654998.664358489</v>
      </c>
      <c r="G129" s="28"/>
      <c r="H129" s="28"/>
      <c r="I129" s="28"/>
      <c r="J129" s="28"/>
      <c r="K129" s="28"/>
      <c r="L129" s="28"/>
    </row>
    <row r="130" spans="1:12">
      <c r="A130" s="45">
        <v>119</v>
      </c>
      <c r="B130" s="46" t="s">
        <v>289</v>
      </c>
      <c r="C130" s="47">
        <v>18842214.079999998</v>
      </c>
      <c r="D130" s="48">
        <v>29572</v>
      </c>
      <c r="E130" s="49">
        <v>1.82683E-3</v>
      </c>
      <c r="F130" s="59">
        <f t="shared" si="2"/>
        <v>18842219.126917958</v>
      </c>
      <c r="G130" s="28"/>
      <c r="H130" s="28"/>
      <c r="I130" s="28"/>
      <c r="J130" s="28"/>
      <c r="K130" s="28"/>
      <c r="L130" s="28"/>
    </row>
    <row r="131" spans="1:12">
      <c r="A131" s="45">
        <v>120</v>
      </c>
      <c r="B131" s="46" t="s">
        <v>290</v>
      </c>
      <c r="C131" s="47">
        <v>32906972.420000002</v>
      </c>
      <c r="D131" s="48">
        <v>51646</v>
      </c>
      <c r="E131" s="49">
        <v>3.190465E-3</v>
      </c>
      <c r="F131" s="59">
        <f t="shared" si="2"/>
        <v>32906970.351243578</v>
      </c>
      <c r="G131" s="28"/>
      <c r="H131" s="28"/>
      <c r="I131" s="28"/>
      <c r="J131" s="28"/>
      <c r="K131" s="28"/>
      <c r="L131" s="28"/>
    </row>
    <row r="132" spans="1:12">
      <c r="A132" s="45">
        <v>121</v>
      </c>
      <c r="B132" s="46" t="s">
        <v>291</v>
      </c>
      <c r="C132" s="47">
        <v>2635947.5099999998</v>
      </c>
      <c r="D132" s="48">
        <v>4137</v>
      </c>
      <c r="E132" s="49">
        <v>2.5556599999999999E-4</v>
      </c>
      <c r="F132" s="59">
        <f t="shared" si="2"/>
        <v>2635948.9243059917</v>
      </c>
      <c r="G132" s="28"/>
      <c r="H132" s="28"/>
      <c r="I132" s="28"/>
      <c r="J132" s="28"/>
      <c r="K132" s="28"/>
      <c r="L132" s="28"/>
    </row>
    <row r="133" spans="1:12">
      <c r="A133" s="45">
        <v>122</v>
      </c>
      <c r="B133" s="46" t="s">
        <v>292</v>
      </c>
      <c r="C133" s="47">
        <v>9530699.25</v>
      </c>
      <c r="D133" s="48">
        <v>14958</v>
      </c>
      <c r="E133" s="49">
        <v>9.2404E-4</v>
      </c>
      <c r="F133" s="59">
        <f t="shared" si="2"/>
        <v>9530697.5263364799</v>
      </c>
      <c r="G133" s="28"/>
      <c r="H133" s="28"/>
      <c r="I133" s="28"/>
      <c r="J133" s="28"/>
      <c r="K133" s="28"/>
      <c r="L133" s="28"/>
    </row>
    <row r="134" spans="1:12">
      <c r="A134" s="45">
        <v>123</v>
      </c>
      <c r="B134" s="46" t="s">
        <v>293</v>
      </c>
      <c r="C134" s="47">
        <v>120377484.76000001</v>
      </c>
      <c r="D134" s="48">
        <v>188927</v>
      </c>
      <c r="E134" s="49">
        <v>1.1671088E-2</v>
      </c>
      <c r="F134" s="59">
        <f t="shared" si="2"/>
        <v>120377483.15143865</v>
      </c>
      <c r="G134" s="28"/>
      <c r="H134" s="28"/>
      <c r="I134" s="28"/>
      <c r="J134" s="28"/>
      <c r="K134" s="28"/>
      <c r="L134" s="28"/>
    </row>
    <row r="135" spans="1:12">
      <c r="A135" s="45">
        <v>124</v>
      </c>
      <c r="B135" s="46" t="s">
        <v>294</v>
      </c>
      <c r="C135" s="47">
        <v>10785275.18</v>
      </c>
      <c r="D135" s="48">
        <v>16927</v>
      </c>
      <c r="E135" s="49">
        <v>1.0456759999999999E-3</v>
      </c>
      <c r="F135" s="59">
        <f t="shared" si="2"/>
        <v>10785270.839519311</v>
      </c>
      <c r="G135" s="28"/>
      <c r="H135" s="28"/>
      <c r="I135" s="28"/>
      <c r="J135" s="28"/>
      <c r="K135" s="28"/>
      <c r="L135" s="28"/>
    </row>
    <row r="136" spans="1:12">
      <c r="A136" s="45">
        <v>125</v>
      </c>
      <c r="B136" s="46" t="s">
        <v>295</v>
      </c>
      <c r="C136" s="47">
        <v>126839602.14</v>
      </c>
      <c r="D136" s="48">
        <v>199069</v>
      </c>
      <c r="E136" s="49">
        <v>1.2297617E-2</v>
      </c>
      <c r="F136" s="59">
        <f t="shared" si="2"/>
        <v>126839604.26143181</v>
      </c>
      <c r="G136" s="28"/>
      <c r="H136" s="28"/>
      <c r="I136" s="28"/>
      <c r="J136" s="28"/>
      <c r="K136" s="28"/>
      <c r="L136" s="28"/>
    </row>
    <row r="137" spans="1:12">
      <c r="A137" s="29"/>
      <c r="B137" s="28"/>
      <c r="C137" s="29"/>
      <c r="D137" s="29"/>
      <c r="E137" s="29"/>
      <c r="F137" s="28"/>
      <c r="G137" s="28"/>
      <c r="H137" s="28"/>
      <c r="I137" s="28"/>
      <c r="J137" s="28"/>
      <c r="K137" s="28"/>
      <c r="L137" s="28"/>
    </row>
    <row r="138" spans="1:12">
      <c r="A138" s="29"/>
      <c r="B138" s="28"/>
      <c r="C138" s="29"/>
      <c r="D138" s="50"/>
      <c r="E138" s="29"/>
      <c r="F138" s="28"/>
      <c r="G138" s="28"/>
      <c r="H138" s="28"/>
      <c r="I138" s="28"/>
      <c r="J138" s="28"/>
      <c r="K138" s="28"/>
      <c r="L138" s="28"/>
    </row>
  </sheetData>
  <mergeCells count="23">
    <mergeCell ref="H10:H11"/>
    <mergeCell ref="I10:I11"/>
    <mergeCell ref="J10:J11"/>
    <mergeCell ref="K10:K11"/>
    <mergeCell ref="L10:L11"/>
    <mergeCell ref="A10:A11"/>
    <mergeCell ref="B10:B11"/>
    <mergeCell ref="C10:C11"/>
    <mergeCell ref="D10:D11"/>
    <mergeCell ref="F10:F11"/>
    <mergeCell ref="G10:G11"/>
    <mergeCell ref="H1:H4"/>
    <mergeCell ref="I1:I4"/>
    <mergeCell ref="J1:J4"/>
    <mergeCell ref="K1:K4"/>
    <mergeCell ref="L1:L4"/>
    <mergeCell ref="A5:E5"/>
    <mergeCell ref="A1:E1"/>
    <mergeCell ref="A2:E2"/>
    <mergeCell ref="A3:E3"/>
    <mergeCell ref="A4:E4"/>
    <mergeCell ref="F1:F4"/>
    <mergeCell ref="G1:G4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B42"/>
  <sheetViews>
    <sheetView topLeftCell="A4" zoomScale="200" zoomScaleNormal="200" zoomScalePageLayoutView="200" workbookViewId="0">
      <pane xSplit="5" ySplit="4" topLeftCell="Y8" activePane="bottomRight" state="frozen"/>
      <selection activeCell="A4" sqref="A4"/>
      <selection pane="topRight" activeCell="F4" sqref="F4"/>
      <selection pane="bottomLeft" activeCell="A8" sqref="A8"/>
      <selection pane="bottomRight" activeCell="AA8" sqref="AA8"/>
    </sheetView>
  </sheetViews>
  <sheetFormatPr baseColWidth="10" defaultRowHeight="15" x14ac:dyDescent="0"/>
  <cols>
    <col min="1" max="1" width="2.83203125" hidden="1" customWidth="1"/>
    <col min="2" max="2" width="32" hidden="1" customWidth="1"/>
    <col min="3" max="3" width="24.5" style="5" hidden="1" customWidth="1"/>
    <col min="4" max="4" width="10.83203125" hidden="1" customWidth="1"/>
    <col min="5" max="5" width="18.1640625" customWidth="1"/>
    <col min="6" max="6" width="16.33203125" customWidth="1"/>
    <col min="7" max="7" width="17.1640625" customWidth="1"/>
    <col min="8" max="8" width="11" bestFit="1" customWidth="1"/>
    <col min="9" max="9" width="14.1640625" customWidth="1"/>
    <col min="10" max="10" width="16.83203125" customWidth="1"/>
    <col min="16" max="16" width="15.33203125" customWidth="1"/>
    <col min="18" max="18" width="18.33203125" customWidth="1"/>
    <col min="19" max="19" width="27" customWidth="1"/>
    <col min="21" max="21" width="15.5" customWidth="1"/>
    <col min="22" max="22" width="16.6640625" bestFit="1" customWidth="1"/>
    <col min="23" max="23" width="25.33203125" customWidth="1"/>
    <col min="24" max="24" width="17" customWidth="1"/>
    <col min="25" max="25" width="20.33203125" bestFit="1" customWidth="1"/>
    <col min="26" max="26" width="16.1640625" customWidth="1"/>
    <col min="27" max="27" width="17.5" customWidth="1"/>
    <col min="28" max="28" width="18" customWidth="1"/>
  </cols>
  <sheetData>
    <row r="5" spans="1:28">
      <c r="F5" s="24" t="s">
        <v>93</v>
      </c>
      <c r="G5" s="24"/>
      <c r="H5" s="24"/>
      <c r="I5" s="24"/>
      <c r="J5" s="24"/>
      <c r="K5" s="24"/>
      <c r="L5" s="25" t="s">
        <v>101</v>
      </c>
      <c r="M5" s="25"/>
      <c r="N5" s="25"/>
      <c r="O5" s="25"/>
      <c r="P5" s="25"/>
      <c r="Q5" s="25"/>
      <c r="R5" s="26" t="s">
        <v>104</v>
      </c>
      <c r="S5" s="26"/>
      <c r="T5" s="26"/>
      <c r="U5" s="25" t="s">
        <v>41</v>
      </c>
      <c r="V5" s="25"/>
      <c r="W5" s="25"/>
      <c r="X5" s="26" t="s">
        <v>112</v>
      </c>
      <c r="Y5" s="26"/>
      <c r="Z5" s="26"/>
      <c r="AA5" s="26"/>
      <c r="AB5" s="26"/>
    </row>
    <row r="6" spans="1:28">
      <c r="F6">
        <v>1</v>
      </c>
      <c r="G6">
        <v>2</v>
      </c>
      <c r="H6">
        <v>3</v>
      </c>
      <c r="I6">
        <v>4</v>
      </c>
      <c r="J6">
        <v>5</v>
      </c>
      <c r="K6">
        <v>6</v>
      </c>
      <c r="L6" t="s">
        <v>94</v>
      </c>
      <c r="M6">
        <v>8</v>
      </c>
      <c r="N6">
        <v>9</v>
      </c>
      <c r="O6">
        <v>10</v>
      </c>
      <c r="P6">
        <v>11</v>
      </c>
      <c r="Q6">
        <v>12</v>
      </c>
      <c r="R6">
        <v>13</v>
      </c>
      <c r="S6">
        <v>14</v>
      </c>
      <c r="T6">
        <v>15</v>
      </c>
      <c r="U6">
        <v>16</v>
      </c>
      <c r="V6">
        <v>17</v>
      </c>
      <c r="W6">
        <v>18</v>
      </c>
      <c r="X6">
        <v>19</v>
      </c>
      <c r="Y6">
        <v>20</v>
      </c>
    </row>
    <row r="7" spans="1:28">
      <c r="F7" s="11" t="s">
        <v>81</v>
      </c>
      <c r="G7" s="11" t="s">
        <v>82</v>
      </c>
      <c r="H7" t="s">
        <v>83</v>
      </c>
      <c r="I7" s="11" t="s">
        <v>84</v>
      </c>
      <c r="J7" t="s">
        <v>85</v>
      </c>
      <c r="K7" t="s">
        <v>86</v>
      </c>
      <c r="L7" s="11" t="s">
        <v>95</v>
      </c>
      <c r="M7" s="11" t="s">
        <v>96</v>
      </c>
      <c r="N7" s="11" t="s">
        <v>97</v>
      </c>
      <c r="O7" t="s">
        <v>98</v>
      </c>
      <c r="P7" t="s">
        <v>99</v>
      </c>
      <c r="Q7" t="s">
        <v>100</v>
      </c>
      <c r="R7" s="11" t="s">
        <v>102</v>
      </c>
      <c r="S7" t="s">
        <v>103</v>
      </c>
      <c r="T7" t="s">
        <v>35</v>
      </c>
      <c r="U7" s="11" t="s">
        <v>105</v>
      </c>
      <c r="V7" s="13" t="s">
        <v>106</v>
      </c>
      <c r="W7" s="13" t="s">
        <v>107</v>
      </c>
      <c r="X7" s="13" t="s">
        <v>68</v>
      </c>
      <c r="Y7" t="s">
        <v>109</v>
      </c>
      <c r="Z7" t="s">
        <v>110</v>
      </c>
      <c r="AA7" t="s">
        <v>111</v>
      </c>
      <c r="AB7" s="14" t="s">
        <v>108</v>
      </c>
    </row>
    <row r="8" spans="1:28">
      <c r="E8" t="s">
        <v>79</v>
      </c>
      <c r="F8" s="5">
        <v>198305070</v>
      </c>
      <c r="G8" s="5">
        <v>220288506</v>
      </c>
      <c r="H8" s="5">
        <f>G8/F8</f>
        <v>1.1108566513201099</v>
      </c>
      <c r="I8" s="5">
        <v>1319359</v>
      </c>
      <c r="J8" s="5">
        <f>H8*I8</f>
        <v>1465618.720629049</v>
      </c>
      <c r="K8" s="5">
        <f>(J8/$J$42)</f>
        <v>1.1148701649858586E-2</v>
      </c>
      <c r="L8">
        <v>0.96899999999999997</v>
      </c>
      <c r="M8">
        <v>1.089</v>
      </c>
      <c r="N8" s="20">
        <v>1.034</v>
      </c>
      <c r="O8">
        <f>AVERAGE(L8:N8)</f>
        <v>1.0306666666666666</v>
      </c>
      <c r="P8" s="7">
        <f>O8*I8</f>
        <v>1359819.3426666665</v>
      </c>
      <c r="Q8" s="7">
        <f>(P8/$P$40)</f>
        <v>1.036684518941478E-2</v>
      </c>
      <c r="R8" s="5">
        <v>2366364471</v>
      </c>
      <c r="S8" s="5">
        <f>R8*I8</f>
        <v>3122084262094089</v>
      </c>
      <c r="T8" s="7">
        <f>(S8/$S$40)</f>
        <v>2.0646057706188237E-3</v>
      </c>
      <c r="U8" s="5">
        <v>788208</v>
      </c>
      <c r="V8" s="5">
        <v>11048548</v>
      </c>
      <c r="W8" s="7">
        <v>920712</v>
      </c>
      <c r="X8" s="7">
        <v>253448939</v>
      </c>
      <c r="Y8" s="5">
        <f>(K8*$C$17)</f>
        <v>149852491.55148518</v>
      </c>
      <c r="Z8" s="5">
        <f>Q8*$C$18</f>
        <v>69671681.508404076</v>
      </c>
      <c r="AA8" s="5">
        <f>T8*$C$19</f>
        <v>4625147.2221540287</v>
      </c>
      <c r="AB8" s="5">
        <f>AA8+Z8+Y8+W8+X8</f>
        <v>478518971.28204328</v>
      </c>
    </row>
    <row r="9" spans="1:28">
      <c r="B9" s="18" t="s">
        <v>63</v>
      </c>
      <c r="E9" t="s">
        <v>80</v>
      </c>
      <c r="F9" s="5">
        <v>453917337</v>
      </c>
      <c r="G9" s="5">
        <v>517575731</v>
      </c>
      <c r="H9" s="5">
        <f t="shared" ref="H9:H39" si="0">G9/F9</f>
        <v>1.1402422617755179</v>
      </c>
      <c r="I9" s="5">
        <v>3578442</v>
      </c>
      <c r="J9" s="5">
        <f t="shared" ref="J9:J39" si="1">H9*I9</f>
        <v>4080290.799712508</v>
      </c>
      <c r="K9" s="5">
        <f t="shared" ref="K9:K40" si="2">(J9/$J$42)</f>
        <v>3.1038048388965168E-2</v>
      </c>
      <c r="L9">
        <v>1.036</v>
      </c>
      <c r="M9">
        <v>1.113</v>
      </c>
      <c r="N9" s="20">
        <v>1.117</v>
      </c>
      <c r="O9">
        <f t="shared" ref="O9:O39" si="3">AVERAGE(L9:N9)</f>
        <v>1.0886666666666667</v>
      </c>
      <c r="P9" s="7">
        <f t="shared" ref="P9:P39" si="4">O9*I9</f>
        <v>3895730.5240000002</v>
      </c>
      <c r="Q9" s="7">
        <f t="shared" ref="Q9:Q39" si="5">(P9/$P$40)</f>
        <v>2.9699853484056286E-2</v>
      </c>
      <c r="R9" s="5">
        <v>9636155383</v>
      </c>
      <c r="S9" s="5">
        <f t="shared" ref="S9:S39" si="6">R9*I9</f>
        <v>3.4482423141053288E+16</v>
      </c>
      <c r="T9" s="7">
        <f t="shared" ref="T9:T39" si="7">(S9/$S$40)</f>
        <v>2.2802911076521479E-2</v>
      </c>
      <c r="U9" s="5">
        <v>2954803</v>
      </c>
      <c r="V9" s="5">
        <v>41418360</v>
      </c>
      <c r="W9" s="7">
        <v>3451530</v>
      </c>
      <c r="X9" s="7">
        <v>635563001</v>
      </c>
      <c r="Y9" s="5">
        <f t="shared" ref="Y9:Y40" si="8">(K9*$C$17)</f>
        <v>417190183.22110963</v>
      </c>
      <c r="Z9" s="5">
        <f t="shared" ref="Z9:Z39" si="9">Q9*$C$18</f>
        <v>199601585.14764565</v>
      </c>
      <c r="AA9" s="5">
        <f t="shared" ref="AA9:AA39" si="10">T9*$C$19</f>
        <v>51083273.292889766</v>
      </c>
      <c r="AB9" s="5">
        <f t="shared" ref="AB9:AB39" si="11">AA9+Z9+Y9+W9+X9</f>
        <v>1306889572.6616449</v>
      </c>
    </row>
    <row r="10" spans="1:28">
      <c r="A10">
        <v>1</v>
      </c>
      <c r="B10" t="s">
        <v>64</v>
      </c>
      <c r="C10" s="17">
        <v>222772109945</v>
      </c>
      <c r="E10" t="s">
        <v>128</v>
      </c>
      <c r="F10" s="5">
        <v>120150808</v>
      </c>
      <c r="G10" s="5">
        <v>133676848</v>
      </c>
      <c r="H10" s="5">
        <f>G10/F10</f>
        <v>1.1125755225882459</v>
      </c>
      <c r="I10" s="5">
        <v>806985</v>
      </c>
      <c r="J10" s="5">
        <f>H10*I10</f>
        <v>897831.75809587562</v>
      </c>
      <c r="K10" s="5">
        <f>(J10/$J$42)</f>
        <v>6.8296469346971365E-3</v>
      </c>
      <c r="L10">
        <v>0.97799999999999998</v>
      </c>
      <c r="M10">
        <v>1.0780000000000001</v>
      </c>
      <c r="N10" s="20">
        <v>1.3260000000000001</v>
      </c>
      <c r="O10">
        <f t="shared" si="3"/>
        <v>1.1273333333333333</v>
      </c>
      <c r="P10" s="7">
        <f t="shared" si="4"/>
        <v>909741.09</v>
      </c>
      <c r="Q10" s="7">
        <f t="shared" si="5"/>
        <v>6.935586769919423E-3</v>
      </c>
      <c r="R10" s="5">
        <v>2335020850</v>
      </c>
      <c r="S10" s="5">
        <f t="shared" si="6"/>
        <v>1884326800637250</v>
      </c>
      <c r="T10" s="7">
        <f t="shared" si="7"/>
        <v>1.2460880808251964E-3</v>
      </c>
      <c r="U10" s="5">
        <v>772438</v>
      </c>
      <c r="V10" s="5">
        <v>10827495</v>
      </c>
      <c r="W10" s="7">
        <v>902291</v>
      </c>
      <c r="X10" s="7">
        <v>160245947</v>
      </c>
      <c r="Y10" s="5">
        <f t="shared" si="8"/>
        <v>91798995.230472505</v>
      </c>
      <c r="Z10" s="5">
        <f t="shared" si="9"/>
        <v>46611479.546460271</v>
      </c>
      <c r="AA10" s="5">
        <f t="shared" si="10"/>
        <v>2791497.0051936149</v>
      </c>
      <c r="AB10" s="5">
        <f t="shared" si="11"/>
        <v>302350209.78212643</v>
      </c>
    </row>
    <row r="11" spans="1:28">
      <c r="A11">
        <v>2</v>
      </c>
      <c r="B11" t="s">
        <v>65</v>
      </c>
      <c r="C11" s="17">
        <v>110761689167</v>
      </c>
      <c r="E11" t="s">
        <v>129</v>
      </c>
      <c r="F11" s="5">
        <v>691172668</v>
      </c>
      <c r="G11" s="5">
        <v>445732823</v>
      </c>
      <c r="H11" s="5">
        <f t="shared" si="0"/>
        <v>0.64489358974478428</v>
      </c>
      <c r="I11" s="5">
        <v>933359</v>
      </c>
      <c r="J11" s="5">
        <f t="shared" si="1"/>
        <v>601917.23603060213</v>
      </c>
      <c r="K11" s="5">
        <f t="shared" si="2"/>
        <v>4.5786776519424381E-3</v>
      </c>
      <c r="L11">
        <v>1.3080000000000001</v>
      </c>
      <c r="M11">
        <v>1.0840000000000001</v>
      </c>
      <c r="N11" s="20">
        <v>0.83699999999999997</v>
      </c>
      <c r="O11">
        <f t="shared" si="3"/>
        <v>1.0763333333333334</v>
      </c>
      <c r="P11" s="7">
        <f t="shared" si="4"/>
        <v>1004605.4036666667</v>
      </c>
      <c r="Q11" s="7">
        <f t="shared" si="5"/>
        <v>7.6588031729556104E-3</v>
      </c>
      <c r="R11" s="5">
        <v>2143687118</v>
      </c>
      <c r="S11" s="5">
        <f t="shared" si="6"/>
        <v>2000829664769362</v>
      </c>
      <c r="T11" s="7">
        <f t="shared" si="7"/>
        <v>1.323130359440523E-3</v>
      </c>
      <c r="U11" s="5">
        <v>812889</v>
      </c>
      <c r="V11" s="5">
        <v>11394509</v>
      </c>
      <c r="W11" s="7">
        <v>249542</v>
      </c>
      <c r="X11" s="7">
        <v>226439168</v>
      </c>
      <c r="Y11" s="5">
        <f t="shared" si="8"/>
        <v>61543153.248107709</v>
      </c>
      <c r="Z11" s="5">
        <f t="shared" si="9"/>
        <v>51471945.963518366</v>
      </c>
      <c r="AA11" s="5">
        <f t="shared" si="10"/>
        <v>2964087.766101588</v>
      </c>
      <c r="AB11" s="5">
        <f t="shared" si="11"/>
        <v>342667896.97772765</v>
      </c>
    </row>
    <row r="12" spans="1:28">
      <c r="A12">
        <v>3</v>
      </c>
      <c r="B12" t="s">
        <v>66</v>
      </c>
      <c r="C12" s="5">
        <f>C10-C11</f>
        <v>112010420778</v>
      </c>
      <c r="E12" t="s">
        <v>130</v>
      </c>
      <c r="F12" s="5">
        <v>555371179</v>
      </c>
      <c r="G12" s="5">
        <v>610402334</v>
      </c>
      <c r="H12" s="5">
        <f t="shared" si="0"/>
        <v>1.0990889644275186</v>
      </c>
      <c r="I12" s="5">
        <v>3025476</v>
      </c>
      <c r="J12" s="5">
        <f t="shared" si="1"/>
        <v>3325267.2837403114</v>
      </c>
      <c r="K12" s="5">
        <f t="shared" si="2"/>
        <v>2.5294718422090551E-2</v>
      </c>
      <c r="L12">
        <v>0.99199999999999999</v>
      </c>
      <c r="M12">
        <v>1.0940000000000001</v>
      </c>
      <c r="N12" s="20">
        <v>1.238</v>
      </c>
      <c r="O12">
        <f t="shared" si="3"/>
        <v>1.1080000000000001</v>
      </c>
      <c r="P12" s="7">
        <f t="shared" si="4"/>
        <v>3352227.4080000003</v>
      </c>
      <c r="Q12" s="7">
        <f t="shared" si="5"/>
        <v>2.5556352588939433E-2</v>
      </c>
      <c r="R12" s="5">
        <v>7860881893</v>
      </c>
      <c r="S12" s="5">
        <f t="shared" si="6"/>
        <v>2.3782909506106068E+16</v>
      </c>
      <c r="T12" s="7">
        <f t="shared" si="7"/>
        <v>1.5727420558302695E-2</v>
      </c>
      <c r="U12" s="5">
        <v>2247592</v>
      </c>
      <c r="V12" s="5">
        <v>31505171</v>
      </c>
      <c r="W12" s="7">
        <v>2625431</v>
      </c>
      <c r="X12" s="7">
        <v>538189157</v>
      </c>
      <c r="Y12" s="5">
        <f t="shared" si="8"/>
        <v>339992646.4703269</v>
      </c>
      <c r="Z12" s="5">
        <f t="shared" si="9"/>
        <v>171754668.42228213</v>
      </c>
      <c r="AA12" s="5">
        <f t="shared" si="10"/>
        <v>35232699.88976106</v>
      </c>
      <c r="AB12" s="5">
        <f t="shared" si="11"/>
        <v>1087794602.7823701</v>
      </c>
    </row>
    <row r="13" spans="1:28">
      <c r="E13" t="s">
        <v>87</v>
      </c>
      <c r="F13" s="5">
        <v>98097934</v>
      </c>
      <c r="G13" s="5">
        <v>104289969</v>
      </c>
      <c r="H13" s="5">
        <f t="shared" si="0"/>
        <v>1.0631209521701037</v>
      </c>
      <c r="I13" s="5">
        <v>746272</v>
      </c>
      <c r="J13" s="5">
        <f t="shared" si="1"/>
        <v>793377.39921788767</v>
      </c>
      <c r="K13" s="5">
        <f t="shared" si="2"/>
        <v>6.035081153865595E-3</v>
      </c>
      <c r="L13">
        <v>0.95199999999999996</v>
      </c>
      <c r="M13">
        <v>1.0269999999999999</v>
      </c>
      <c r="N13" s="20">
        <v>1.119</v>
      </c>
      <c r="O13">
        <f t="shared" si="3"/>
        <v>1.0326666666666666</v>
      </c>
      <c r="P13" s="7">
        <f t="shared" si="4"/>
        <v>770650.21866666665</v>
      </c>
      <c r="Q13" s="7">
        <f t="shared" si="5"/>
        <v>5.8752006692585953E-3</v>
      </c>
      <c r="R13" s="5">
        <v>1505582066</v>
      </c>
      <c r="S13" s="5">
        <f t="shared" si="6"/>
        <v>1123573739557952</v>
      </c>
      <c r="T13" s="7">
        <f t="shared" si="7"/>
        <v>7.4300903872824759E-4</v>
      </c>
      <c r="U13" s="5">
        <v>323808</v>
      </c>
      <c r="V13" s="5">
        <v>4538914</v>
      </c>
      <c r="W13" s="7">
        <v>378243</v>
      </c>
      <c r="X13" s="7">
        <v>164236610</v>
      </c>
      <c r="Y13" s="5">
        <f t="shared" si="8"/>
        <v>81119037.536863565</v>
      </c>
      <c r="Z13" s="5">
        <f t="shared" si="9"/>
        <v>39485021.947130553</v>
      </c>
      <c r="AA13" s="5">
        <f t="shared" si="10"/>
        <v>1664495.1013961665</v>
      </c>
      <c r="AB13" s="5">
        <f t="shared" si="11"/>
        <v>286883407.58539027</v>
      </c>
    </row>
    <row r="14" spans="1:28">
      <c r="B14" s="18" t="s">
        <v>67</v>
      </c>
      <c r="E14" t="s">
        <v>131</v>
      </c>
      <c r="F14" s="5">
        <v>292054212</v>
      </c>
      <c r="G14" s="5">
        <v>289544788</v>
      </c>
      <c r="H14" s="5">
        <f t="shared" si="0"/>
        <v>0.99140767742120428</v>
      </c>
      <c r="I14" s="5">
        <v>5374194</v>
      </c>
      <c r="J14" s="5">
        <f t="shared" si="1"/>
        <v>5328017.1915509719</v>
      </c>
      <c r="K14" s="5">
        <f t="shared" si="2"/>
        <v>4.0529281741450686E-2</v>
      </c>
      <c r="L14">
        <v>0.89900000000000002</v>
      </c>
      <c r="M14">
        <v>1.036</v>
      </c>
      <c r="N14" s="20">
        <v>0.94699999999999995</v>
      </c>
      <c r="O14">
        <f t="shared" si="3"/>
        <v>0.96066666666666667</v>
      </c>
      <c r="P14" s="7">
        <f t="shared" si="4"/>
        <v>5162809.0360000003</v>
      </c>
      <c r="Q14" s="7">
        <f t="shared" si="5"/>
        <v>3.9359671052894903E-2</v>
      </c>
      <c r="R14" s="5">
        <v>3026512298</v>
      </c>
      <c r="S14" s="5">
        <f t="shared" si="6"/>
        <v>1.6265064232837812E+16</v>
      </c>
      <c r="T14" s="7">
        <f t="shared" si="7"/>
        <v>1.0755938230853157E-2</v>
      </c>
      <c r="U14" s="5">
        <v>7283222</v>
      </c>
      <c r="V14" s="5">
        <v>102091108</v>
      </c>
      <c r="W14" s="7">
        <v>8507592</v>
      </c>
      <c r="X14" s="7">
        <v>1004369892</v>
      </c>
      <c r="Y14" s="5">
        <f t="shared" si="8"/>
        <v>544764228.20280051</v>
      </c>
      <c r="Z14" s="5">
        <f t="shared" si="9"/>
        <v>264521598.97910547</v>
      </c>
      <c r="AA14" s="5">
        <f t="shared" si="10"/>
        <v>24095543.342000786</v>
      </c>
      <c r="AB14" s="5">
        <f t="shared" si="11"/>
        <v>1846258854.5239067</v>
      </c>
    </row>
    <row r="15" spans="1:28">
      <c r="A15">
        <v>4</v>
      </c>
      <c r="B15" t="s">
        <v>68</v>
      </c>
      <c r="C15" s="5">
        <f>C11*0.2</f>
        <v>22152337833.400002</v>
      </c>
      <c r="E15" t="s">
        <v>132</v>
      </c>
      <c r="F15" s="5">
        <v>462353357</v>
      </c>
      <c r="G15" s="5">
        <v>518813787</v>
      </c>
      <c r="H15" s="5">
        <f t="shared" si="0"/>
        <v>1.122115324016129</v>
      </c>
      <c r="I15" s="5">
        <v>3777585</v>
      </c>
      <c r="J15" s="5">
        <f>H15*I15</f>
        <v>4238886.0162734687</v>
      </c>
      <c r="K15" s="5">
        <f>(J15/$J$42)</f>
        <v>3.2244454071183787E-2</v>
      </c>
      <c r="L15">
        <v>1.1579999999999999</v>
      </c>
      <c r="M15">
        <v>1.137</v>
      </c>
      <c r="N15" s="20">
        <v>0.92700000000000005</v>
      </c>
      <c r="O15">
        <f t="shared" si="3"/>
        <v>1.0740000000000001</v>
      </c>
      <c r="P15" s="7">
        <f t="shared" si="4"/>
        <v>4057126.29</v>
      </c>
      <c r="Q15" s="7">
        <f t="shared" si="5"/>
        <v>3.0930285253814659E-2</v>
      </c>
      <c r="R15" s="5">
        <v>10838624718</v>
      </c>
      <c r="S15" s="5">
        <f t="shared" si="6"/>
        <v>4.0943826155346032E+16</v>
      </c>
      <c r="T15" s="7">
        <f t="shared" si="7"/>
        <v>2.7075777799425011E-2</v>
      </c>
      <c r="U15" s="5">
        <v>8146362</v>
      </c>
      <c r="V15" s="5">
        <v>114190000</v>
      </c>
      <c r="W15" s="7">
        <v>9515833</v>
      </c>
      <c r="X15" s="7">
        <v>629999297</v>
      </c>
      <c r="Y15" s="5">
        <f t="shared" si="8"/>
        <v>433405784.19242293</v>
      </c>
      <c r="Z15" s="5">
        <f t="shared" si="9"/>
        <v>207870855.96380091</v>
      </c>
      <c r="AA15" s="5">
        <f t="shared" si="10"/>
        <v>60655385.284104541</v>
      </c>
      <c r="AB15" s="5">
        <f t="shared" si="11"/>
        <v>1341447155.4403284</v>
      </c>
    </row>
    <row r="16" spans="1:28">
      <c r="A16">
        <v>5</v>
      </c>
      <c r="B16" t="s">
        <v>69</v>
      </c>
      <c r="C16" s="5">
        <f>C12*0.2</f>
        <v>22402084155.600002</v>
      </c>
      <c r="E16" t="s">
        <v>133</v>
      </c>
      <c r="F16" s="5">
        <v>2691992717</v>
      </c>
      <c r="G16" s="5">
        <v>2865013790</v>
      </c>
      <c r="H16" s="5">
        <f t="shared" si="0"/>
        <v>1.0642724892632018</v>
      </c>
      <c r="I16" s="5">
        <v>8814081</v>
      </c>
      <c r="J16" s="5">
        <f t="shared" si="1"/>
        <v>9380583.9264374916</v>
      </c>
      <c r="K16" s="5">
        <f t="shared" si="2"/>
        <v>7.135643808672415E-2</v>
      </c>
      <c r="L16">
        <v>1.1240000000000001</v>
      </c>
      <c r="M16">
        <v>1.121</v>
      </c>
      <c r="N16" s="20">
        <v>1.0289999999999999</v>
      </c>
      <c r="O16">
        <f t="shared" si="3"/>
        <v>1.0913333333333333</v>
      </c>
      <c r="P16" s="7">
        <f t="shared" si="4"/>
        <v>9619100.398</v>
      </c>
      <c r="Q16" s="7">
        <f t="shared" si="5"/>
        <v>7.3333068267693022E-2</v>
      </c>
      <c r="R16" s="5">
        <v>50960484780</v>
      </c>
      <c r="S16" s="5">
        <f t="shared" si="6"/>
        <v>4.491698406501872E+17</v>
      </c>
      <c r="T16" s="7">
        <f t="shared" si="7"/>
        <v>0.2970319078999818</v>
      </c>
      <c r="U16" s="5">
        <v>971991</v>
      </c>
      <c r="V16" s="5">
        <v>13624689</v>
      </c>
      <c r="W16" s="7">
        <v>1135391</v>
      </c>
      <c r="X16" s="7">
        <v>2744713747</v>
      </c>
      <c r="Y16" s="5">
        <f t="shared" si="8"/>
        <v>959119758.63759327</v>
      </c>
      <c r="Z16" s="5">
        <f t="shared" si="9"/>
        <v>492844070.01636571</v>
      </c>
      <c r="AA16" s="5">
        <f t="shared" si="10"/>
        <v>665413379.76738214</v>
      </c>
      <c r="AB16" s="5">
        <f t="shared" si="11"/>
        <v>4863226346.4213409</v>
      </c>
    </row>
    <row r="17" spans="1:28">
      <c r="A17">
        <v>5.0999999999999996</v>
      </c>
      <c r="B17" t="s">
        <v>70</v>
      </c>
      <c r="C17" s="5">
        <f>C16*0.6</f>
        <v>13441250493.360001</v>
      </c>
      <c r="E17" t="s">
        <v>134</v>
      </c>
      <c r="F17" s="5">
        <v>200432765</v>
      </c>
      <c r="G17" s="5">
        <v>213044659</v>
      </c>
      <c r="H17" s="5">
        <f t="shared" si="0"/>
        <v>1.0629233149580111</v>
      </c>
      <c r="I17" s="5">
        <v>1797144</v>
      </c>
      <c r="J17" s="5">
        <f t="shared" si="1"/>
        <v>1910226.2579368998</v>
      </c>
      <c r="K17" s="5">
        <f t="shared" si="2"/>
        <v>1.4530752325764338E-2</v>
      </c>
      <c r="L17">
        <v>1.0900000000000001</v>
      </c>
      <c r="M17">
        <v>1.1240000000000001</v>
      </c>
      <c r="N17" s="20">
        <v>1.0920000000000001</v>
      </c>
      <c r="O17">
        <f t="shared" si="3"/>
        <v>1.1020000000000001</v>
      </c>
      <c r="P17" s="7">
        <f t="shared" si="4"/>
        <v>1980452.6880000001</v>
      </c>
      <c r="Q17" s="7">
        <f t="shared" si="5"/>
        <v>1.5098363273163972E-2</v>
      </c>
      <c r="R17" s="5">
        <v>2262278696</v>
      </c>
      <c r="S17" s="5">
        <f t="shared" si="6"/>
        <v>4065640584844224</v>
      </c>
      <c r="T17" s="7">
        <f t="shared" si="7"/>
        <v>2.6885709378969059E-3</v>
      </c>
      <c r="U17" s="5">
        <v>4235805</v>
      </c>
      <c r="V17" s="5">
        <v>59374549</v>
      </c>
      <c r="W17" s="7">
        <v>4947879</v>
      </c>
      <c r="X17" s="7">
        <v>288519244</v>
      </c>
      <c r="Y17" s="5">
        <f t="shared" si="8"/>
        <v>195311481.86757189</v>
      </c>
      <c r="Z17" s="5">
        <f t="shared" si="9"/>
        <v>101470441.39717188</v>
      </c>
      <c r="AA17" s="5">
        <f t="shared" si="10"/>
        <v>6022959.2409066921</v>
      </c>
      <c r="AB17" s="5">
        <f t="shared" si="11"/>
        <v>596272005.50565052</v>
      </c>
    </row>
    <row r="18" spans="1:28">
      <c r="A18">
        <v>5.2</v>
      </c>
      <c r="B18" t="s">
        <v>71</v>
      </c>
      <c r="C18" s="5">
        <f>C16*0.3</f>
        <v>6720625246.6800003</v>
      </c>
      <c r="E18" t="s">
        <v>135</v>
      </c>
      <c r="F18" s="5">
        <v>682115903</v>
      </c>
      <c r="G18" s="5">
        <v>764636439</v>
      </c>
      <c r="H18" s="5">
        <f t="shared" si="0"/>
        <v>1.1209772937957729</v>
      </c>
      <c r="I18" s="5">
        <v>5903342</v>
      </c>
      <c r="J18" s="5">
        <f t="shared" si="1"/>
        <v>6617512.339510926</v>
      </c>
      <c r="K18" s="5">
        <f t="shared" si="2"/>
        <v>5.0338242613194646E-2</v>
      </c>
      <c r="L18">
        <v>1.016</v>
      </c>
      <c r="M18">
        <v>1.0840000000000001</v>
      </c>
      <c r="N18" s="20">
        <v>1.1220000000000001</v>
      </c>
      <c r="O18">
        <f t="shared" si="3"/>
        <v>1.0740000000000001</v>
      </c>
      <c r="P18" s="7">
        <f t="shared" si="4"/>
        <v>6340189.3080000002</v>
      </c>
      <c r="Q18" s="7">
        <f t="shared" si="5"/>
        <v>4.8335656778292144E-2</v>
      </c>
      <c r="R18" s="5">
        <v>9064680141</v>
      </c>
      <c r="S18" s="5">
        <f t="shared" si="6"/>
        <v>5.3511906992931224E+16</v>
      </c>
      <c r="T18" s="7">
        <f t="shared" si="7"/>
        <v>3.5386934720435831E-2</v>
      </c>
      <c r="U18" s="5">
        <v>2563632</v>
      </c>
      <c r="V18" s="5">
        <v>35935185</v>
      </c>
      <c r="W18" s="7">
        <v>2994599</v>
      </c>
      <c r="X18" s="7">
        <v>855324839</v>
      </c>
      <c r="Y18" s="5">
        <f t="shared" si="8"/>
        <v>676608928.359478</v>
      </c>
      <c r="Z18" s="5">
        <f t="shared" si="9"/>
        <v>324845835.25904948</v>
      </c>
      <c r="AA18" s="5">
        <f t="shared" si="10"/>
        <v>79274108.961592719</v>
      </c>
      <c r="AB18" s="5">
        <f t="shared" si="11"/>
        <v>1939048310.5801201</v>
      </c>
    </row>
    <row r="19" spans="1:28">
      <c r="A19">
        <v>5.3</v>
      </c>
      <c r="B19" t="s">
        <v>72</v>
      </c>
      <c r="C19" s="5">
        <f>C16*0.1</f>
        <v>2240208415.5600004</v>
      </c>
      <c r="E19" t="s">
        <v>136</v>
      </c>
      <c r="F19" s="5">
        <v>247237218</v>
      </c>
      <c r="G19" s="5">
        <v>261109056</v>
      </c>
      <c r="H19" s="5">
        <f t="shared" si="0"/>
        <v>1.0561074020821575</v>
      </c>
      <c r="I19" s="5">
        <v>3604893</v>
      </c>
      <c r="J19" s="5">
        <f t="shared" si="1"/>
        <v>3807154.181014155</v>
      </c>
      <c r="K19" s="5">
        <f t="shared" si="2"/>
        <v>2.8960346576987667E-2</v>
      </c>
      <c r="L19">
        <v>1.0229999999999999</v>
      </c>
      <c r="M19">
        <v>1.03</v>
      </c>
      <c r="N19" s="21">
        <v>0.89300000000000002</v>
      </c>
      <c r="O19">
        <f t="shared" si="3"/>
        <v>0.98199999999999987</v>
      </c>
      <c r="P19" s="7">
        <f t="shared" si="4"/>
        <v>3540004.9259999995</v>
      </c>
      <c r="Q19" s="7">
        <f t="shared" si="5"/>
        <v>2.6987910736465892E-2</v>
      </c>
      <c r="R19" s="5">
        <v>2710346495</v>
      </c>
      <c r="S19" s="5">
        <f t="shared" si="6"/>
        <v>9770509107400036</v>
      </c>
      <c r="T19" s="7">
        <f t="shared" si="7"/>
        <v>6.4611483200301802E-3</v>
      </c>
      <c r="U19" s="5">
        <v>328051</v>
      </c>
      <c r="V19" s="5">
        <v>4598389</v>
      </c>
      <c r="W19" s="7">
        <v>383199</v>
      </c>
      <c r="X19" s="7">
        <v>493273999</v>
      </c>
      <c r="Y19" s="5">
        <f t="shared" si="8"/>
        <v>389263272.71581209</v>
      </c>
      <c r="Z19" s="5">
        <f t="shared" si="9"/>
        <v>181375634.2506389</v>
      </c>
      <c r="AA19" s="5">
        <f t="shared" si="10"/>
        <v>14474318.840712968</v>
      </c>
      <c r="AB19" s="5">
        <f t="shared" si="11"/>
        <v>1078770423.807164</v>
      </c>
    </row>
    <row r="20" spans="1:28">
      <c r="A20">
        <v>6</v>
      </c>
      <c r="B20" t="s">
        <v>73</v>
      </c>
      <c r="C20" s="5">
        <f>C15+C16</f>
        <v>44554421989</v>
      </c>
      <c r="E20" t="s">
        <v>137</v>
      </c>
      <c r="F20" s="5">
        <v>277142967</v>
      </c>
      <c r="G20" s="5">
        <v>301263540</v>
      </c>
      <c r="H20" s="5">
        <f t="shared" si="0"/>
        <v>1.0870329608616769</v>
      </c>
      <c r="I20" s="5">
        <v>2942999</v>
      </c>
      <c r="J20" s="5">
        <f t="shared" si="1"/>
        <v>3199136.9167829542</v>
      </c>
      <c r="K20" s="5">
        <f t="shared" si="2"/>
        <v>2.4335267092490166E-2</v>
      </c>
      <c r="L20">
        <v>0.85599999999999998</v>
      </c>
      <c r="M20">
        <v>1.2230000000000001</v>
      </c>
      <c r="N20" s="21">
        <v>0.97699999999999998</v>
      </c>
      <c r="O20">
        <f t="shared" si="3"/>
        <v>1.0186666666666666</v>
      </c>
      <c r="P20" s="7">
        <f t="shared" si="4"/>
        <v>2997934.9813333331</v>
      </c>
      <c r="Q20" s="7">
        <f t="shared" si="5"/>
        <v>2.2855335899595455E-2</v>
      </c>
      <c r="R20" s="5">
        <v>2626987121</v>
      </c>
      <c r="S20" s="5">
        <f t="shared" si="6"/>
        <v>7731220470115879</v>
      </c>
      <c r="T20" s="7">
        <f t="shared" si="7"/>
        <v>5.1125853937783895E-3</v>
      </c>
      <c r="U20" s="5">
        <v>271544</v>
      </c>
      <c r="V20" s="5">
        <v>3806314</v>
      </c>
      <c r="W20" s="7">
        <v>317193</v>
      </c>
      <c r="X20" s="7">
        <v>395380932</v>
      </c>
      <c r="Y20" s="5">
        <f t="shared" si="8"/>
        <v>327096420.81298083</v>
      </c>
      <c r="Z20" s="5">
        <f t="shared" si="9"/>
        <v>153602147.46817297</v>
      </c>
      <c r="AA20" s="5">
        <f t="shared" si="10"/>
        <v>11453256.824411487</v>
      </c>
      <c r="AB20" s="5">
        <f t="shared" si="11"/>
        <v>887849950.10556531</v>
      </c>
    </row>
    <row r="21" spans="1:28">
      <c r="E21" t="s">
        <v>88</v>
      </c>
      <c r="F21" s="5">
        <v>1066566831</v>
      </c>
      <c r="G21" s="5">
        <v>1170616084</v>
      </c>
      <c r="H21" s="5">
        <f t="shared" si="0"/>
        <v>1.0975553054677734</v>
      </c>
      <c r="I21" s="5">
        <v>8099961</v>
      </c>
      <c r="J21" s="5">
        <f t="shared" si="1"/>
        <v>8890155.1696320511</v>
      </c>
      <c r="K21" s="5">
        <f t="shared" si="2"/>
        <v>6.7625833521446646E-2</v>
      </c>
      <c r="L21">
        <v>1.1539999999999999</v>
      </c>
      <c r="M21">
        <v>1.079</v>
      </c>
      <c r="N21" s="21">
        <v>1.1080000000000001</v>
      </c>
      <c r="O21">
        <f t="shared" si="3"/>
        <v>1.1136666666666666</v>
      </c>
      <c r="P21" s="7">
        <f t="shared" si="4"/>
        <v>9020656.5669999998</v>
      </c>
      <c r="Q21" s="7">
        <f t="shared" si="5"/>
        <v>6.8770716228803042E-2</v>
      </c>
      <c r="R21" s="5">
        <v>14460743264</v>
      </c>
      <c r="S21" s="5">
        <f t="shared" si="6"/>
        <v>1.171314564694127E+17</v>
      </c>
      <c r="T21" s="7">
        <f t="shared" si="7"/>
        <v>7.7457960979417373E-2</v>
      </c>
      <c r="U21" s="5">
        <v>9576691</v>
      </c>
      <c r="V21" s="5">
        <v>134239351</v>
      </c>
      <c r="W21" s="7">
        <v>11186613</v>
      </c>
      <c r="X21" s="7">
        <v>1432795987</v>
      </c>
      <c r="Y21" s="5">
        <f t="shared" si="8"/>
        <v>908975768.184026</v>
      </c>
      <c r="Z21" s="5">
        <f t="shared" si="9"/>
        <v>462182211.71955973</v>
      </c>
      <c r="AA21" s="5">
        <f t="shared" si="10"/>
        <v>173521976.03820893</v>
      </c>
      <c r="AB21" s="5">
        <f t="shared" si="11"/>
        <v>2988662555.9417944</v>
      </c>
    </row>
    <row r="22" spans="1:28">
      <c r="B22" s="18" t="s">
        <v>74</v>
      </c>
      <c r="E22" t="s">
        <v>138</v>
      </c>
      <c r="F22" s="5">
        <v>1520070926</v>
      </c>
      <c r="G22" s="5">
        <v>1620804574</v>
      </c>
      <c r="H22" s="5">
        <f t="shared" si="0"/>
        <v>1.0662690446064094</v>
      </c>
      <c r="I22" s="5">
        <v>17333034</v>
      </c>
      <c r="J22" s="5">
        <f t="shared" si="1"/>
        <v>18481677.60331041</v>
      </c>
      <c r="K22" s="5">
        <f t="shared" si="2"/>
        <v>0.14058684341842007</v>
      </c>
      <c r="L22">
        <v>1.0820000000000001</v>
      </c>
      <c r="M22">
        <v>0.96899999999999997</v>
      </c>
      <c r="N22" s="21">
        <v>1.099</v>
      </c>
      <c r="O22">
        <f t="shared" si="3"/>
        <v>1.05</v>
      </c>
      <c r="P22" s="7">
        <f t="shared" si="4"/>
        <v>18199685.699999999</v>
      </c>
      <c r="Q22" s="7">
        <f t="shared" si="5"/>
        <v>0.13874881627871916</v>
      </c>
      <c r="R22" s="5">
        <v>22354549963</v>
      </c>
      <c r="S22" s="5">
        <f t="shared" si="6"/>
        <v>3.8747217456337773E+17</v>
      </c>
      <c r="T22" s="7">
        <f t="shared" si="7"/>
        <v>0.2562318055506938</v>
      </c>
      <c r="U22" s="5">
        <v>218256</v>
      </c>
      <c r="V22" s="5">
        <v>3059360</v>
      </c>
      <c r="W22" s="7">
        <v>254947</v>
      </c>
      <c r="X22" s="7">
        <v>2800368390</v>
      </c>
      <c r="Y22" s="5">
        <f t="shared" si="8"/>
        <v>1889662978.4577639</v>
      </c>
      <c r="Z22" s="5">
        <f t="shared" si="9"/>
        <v>932478797.62972498</v>
      </c>
      <c r="AA22" s="5">
        <f t="shared" si="10"/>
        <v>574012647.12879789</v>
      </c>
      <c r="AB22" s="5">
        <f t="shared" si="11"/>
        <v>6196777760.2162867</v>
      </c>
    </row>
    <row r="23" spans="1:28">
      <c r="A23">
        <v>7</v>
      </c>
      <c r="B23" t="s">
        <v>75</v>
      </c>
      <c r="C23" s="17">
        <v>177829258750</v>
      </c>
      <c r="E23" t="s">
        <v>139</v>
      </c>
      <c r="F23" s="5">
        <v>396175361</v>
      </c>
      <c r="G23" s="5">
        <v>411847693</v>
      </c>
      <c r="H23" s="5">
        <f t="shared" si="0"/>
        <v>1.0395590779811266</v>
      </c>
      <c r="I23" s="5">
        <v>4654480</v>
      </c>
      <c r="J23" s="5">
        <f t="shared" si="1"/>
        <v>4838606.9372815937</v>
      </c>
      <c r="K23" s="5">
        <f t="shared" si="2"/>
        <v>3.6806424744312394E-2</v>
      </c>
      <c r="L23">
        <v>0.89900000000000002</v>
      </c>
      <c r="M23">
        <v>1.0449999999999999</v>
      </c>
      <c r="N23" s="21">
        <v>1.232</v>
      </c>
      <c r="O23">
        <f t="shared" si="3"/>
        <v>1.0586666666666666</v>
      </c>
      <c r="P23" s="7">
        <f t="shared" si="4"/>
        <v>4927542.8266666662</v>
      </c>
      <c r="Q23" s="7">
        <f t="shared" si="5"/>
        <v>3.7566073702179029E-2</v>
      </c>
      <c r="R23" s="5">
        <v>4610975515</v>
      </c>
      <c r="S23" s="5">
        <f t="shared" si="6"/>
        <v>2.14616933150572E+16</v>
      </c>
      <c r="T23" s="7">
        <f t="shared" si="7"/>
        <v>1.419242151901382E-2</v>
      </c>
      <c r="U23" s="5">
        <v>2455046</v>
      </c>
      <c r="V23" s="5">
        <v>34413116</v>
      </c>
      <c r="W23" s="7">
        <v>2867760</v>
      </c>
      <c r="X23" s="7">
        <v>629287410</v>
      </c>
      <c r="Y23" s="5">
        <f t="shared" si="8"/>
        <v>494724374.75330669</v>
      </c>
      <c r="Z23" s="5">
        <f t="shared" si="9"/>
        <v>252467503.341506</v>
      </c>
      <c r="AA23" s="5">
        <f t="shared" si="10"/>
        <v>31793982.124069605</v>
      </c>
      <c r="AB23" s="5">
        <f t="shared" si="11"/>
        <v>1411141030.2188823</v>
      </c>
    </row>
    <row r="24" spans="1:28">
      <c r="A24">
        <v>8</v>
      </c>
      <c r="B24" t="s">
        <v>66</v>
      </c>
      <c r="C24" s="5">
        <f>C10-C23</f>
        <v>44942851195</v>
      </c>
      <c r="E24" t="s">
        <v>140</v>
      </c>
      <c r="F24" s="5">
        <v>187504182</v>
      </c>
      <c r="G24" s="5">
        <v>203043541</v>
      </c>
      <c r="H24" s="5">
        <f t="shared" si="0"/>
        <v>1.0828747328952908</v>
      </c>
      <c r="I24" s="5">
        <v>1962702</v>
      </c>
      <c r="J24" s="5">
        <f t="shared" si="1"/>
        <v>2125360.404003053</v>
      </c>
      <c r="K24" s="5">
        <f t="shared" si="2"/>
        <v>1.6167239616373733E-2</v>
      </c>
      <c r="L24">
        <v>1.103</v>
      </c>
      <c r="M24">
        <v>0.94599999999999995</v>
      </c>
      <c r="N24" s="21">
        <v>1.153</v>
      </c>
      <c r="O24">
        <f t="shared" si="3"/>
        <v>1.0673333333333332</v>
      </c>
      <c r="P24" s="7">
        <f t="shared" si="4"/>
        <v>2094857.2679999999</v>
      </c>
      <c r="Q24" s="7">
        <f t="shared" si="5"/>
        <v>1.5970548667654825E-2</v>
      </c>
      <c r="R24" s="5">
        <v>2294245961</v>
      </c>
      <c r="S24" s="5">
        <f t="shared" si="6"/>
        <v>4502921136146622</v>
      </c>
      <c r="T24" s="7">
        <f t="shared" si="7"/>
        <v>2.9777405674804346E-3</v>
      </c>
      <c r="U24" s="5">
        <v>451987</v>
      </c>
      <c r="V24" s="5">
        <v>5335637</v>
      </c>
      <c r="W24" s="7">
        <v>527970</v>
      </c>
      <c r="X24" s="7">
        <v>323614323</v>
      </c>
      <c r="Y24" s="5">
        <f t="shared" si="8"/>
        <v>217307917.46985278</v>
      </c>
      <c r="Z24" s="5">
        <f t="shared" si="9"/>
        <v>107332072.57917266</v>
      </c>
      <c r="AA24" s="5">
        <f t="shared" si="10"/>
        <v>6670759.4786240812</v>
      </c>
      <c r="AB24" s="5">
        <f t="shared" si="11"/>
        <v>655453042.52764952</v>
      </c>
    </row>
    <row r="25" spans="1:28">
      <c r="A25">
        <v>9</v>
      </c>
      <c r="B25" t="s">
        <v>76</v>
      </c>
      <c r="C25" s="17">
        <v>1778292588</v>
      </c>
      <c r="E25" t="s">
        <v>141</v>
      </c>
      <c r="F25" s="5">
        <v>109949846</v>
      </c>
      <c r="G25" s="5">
        <v>119496505</v>
      </c>
      <c r="H25" s="5">
        <f t="shared" si="0"/>
        <v>1.0868273976481968</v>
      </c>
      <c r="I25" s="5">
        <v>1265700</v>
      </c>
      <c r="J25" s="5">
        <f t="shared" si="1"/>
        <v>1375597.4372033228</v>
      </c>
      <c r="K25" s="5">
        <f t="shared" si="2"/>
        <v>1.0463925713986244E-2</v>
      </c>
      <c r="L25">
        <v>0.84399999999999997</v>
      </c>
      <c r="M25">
        <v>1.131</v>
      </c>
      <c r="N25" s="21">
        <v>1.171</v>
      </c>
      <c r="O25">
        <f t="shared" si="3"/>
        <v>1.0486666666666666</v>
      </c>
      <c r="P25" s="7">
        <f t="shared" si="4"/>
        <v>1327297.3999999999</v>
      </c>
      <c r="Q25" s="7">
        <f t="shared" si="5"/>
        <v>1.0118907883108201E-2</v>
      </c>
      <c r="R25" s="5">
        <v>1613814670</v>
      </c>
      <c r="S25" s="5">
        <f t="shared" si="6"/>
        <v>2042605227819000</v>
      </c>
      <c r="T25" s="7">
        <f t="shared" si="7"/>
        <v>1.3507561572417913E-3</v>
      </c>
      <c r="U25" s="5">
        <v>818713</v>
      </c>
      <c r="V25" s="5">
        <v>11476146</v>
      </c>
      <c r="W25" s="7">
        <v>956345</v>
      </c>
      <c r="X25" s="7">
        <v>217191062</v>
      </c>
      <c r="Y25" s="5">
        <f t="shared" si="8"/>
        <v>140648246.6656</v>
      </c>
      <c r="Z25" s="5">
        <f t="shared" si="9"/>
        <v>68005387.788046256</v>
      </c>
      <c r="AA25" s="5">
        <f t="shared" si="10"/>
        <v>3025975.3108225479</v>
      </c>
      <c r="AB25" s="5">
        <f t="shared" si="11"/>
        <v>429827016.76446879</v>
      </c>
    </row>
    <row r="26" spans="1:28">
      <c r="A26">
        <v>10</v>
      </c>
      <c r="B26" t="s">
        <v>77</v>
      </c>
      <c r="C26" s="5">
        <f>C24*0.01</f>
        <v>449428511.94999999</v>
      </c>
      <c r="E26" t="s">
        <v>142</v>
      </c>
      <c r="F26" s="5">
        <v>1186593428</v>
      </c>
      <c r="G26" s="5">
        <v>1290857250</v>
      </c>
      <c r="H26" s="5">
        <f t="shared" si="0"/>
        <v>1.0878681943955617</v>
      </c>
      <c r="I26" s="5">
        <v>5220546</v>
      </c>
      <c r="J26" s="5">
        <f t="shared" si="1"/>
        <v>5679265.9507789724</v>
      </c>
      <c r="K26" s="5">
        <f t="shared" si="2"/>
        <v>4.3201168751624275E-2</v>
      </c>
      <c r="L26">
        <v>1.089</v>
      </c>
      <c r="M26">
        <v>1.099</v>
      </c>
      <c r="N26" s="21">
        <v>1.099</v>
      </c>
      <c r="O26">
        <f t="shared" si="3"/>
        <v>1.0956666666666666</v>
      </c>
      <c r="P26" s="7">
        <f t="shared" si="4"/>
        <v>5719978.2339999992</v>
      </c>
      <c r="Q26" s="7">
        <f t="shared" si="5"/>
        <v>4.3607357961546467E-2</v>
      </c>
      <c r="R26" s="5">
        <v>18790916414</v>
      </c>
      <c r="S26" s="5">
        <f t="shared" si="6"/>
        <v>9.8098843521442048E+16</v>
      </c>
      <c r="T26" s="7">
        <f t="shared" si="7"/>
        <v>6.4871868092872931E-2</v>
      </c>
      <c r="U26" s="5">
        <v>3047369</v>
      </c>
      <c r="V26" s="5">
        <v>42715885</v>
      </c>
      <c r="W26" s="7">
        <v>3559657</v>
      </c>
      <c r="X26" s="7">
        <v>1061831201</v>
      </c>
      <c r="Y26" s="5">
        <f t="shared" si="8"/>
        <v>580677730.79649842</v>
      </c>
      <c r="Z26" s="5">
        <f t="shared" si="9"/>
        <v>293068710.85738128</v>
      </c>
      <c r="AA26" s="5">
        <f t="shared" si="10"/>
        <v>145326504.8347522</v>
      </c>
      <c r="AB26" s="5">
        <f t="shared" si="11"/>
        <v>2084463804.488632</v>
      </c>
    </row>
    <row r="27" spans="1:28">
      <c r="A27">
        <v>10.1</v>
      </c>
      <c r="B27" t="s">
        <v>125</v>
      </c>
      <c r="C27" s="5">
        <f>C26*0.7</f>
        <v>314599958.36499995</v>
      </c>
      <c r="E27" t="s">
        <v>143</v>
      </c>
      <c r="F27" s="5">
        <v>265124817</v>
      </c>
      <c r="G27" s="5">
        <v>274523708</v>
      </c>
      <c r="H27" s="5">
        <f t="shared" si="0"/>
        <v>1.0354508156058435</v>
      </c>
      <c r="I27" s="5">
        <v>4058571</v>
      </c>
      <c r="J27" s="5">
        <f t="shared" si="1"/>
        <v>4202450.6521442235</v>
      </c>
      <c r="K27" s="5">
        <f t="shared" si="2"/>
        <v>3.1967296718822341E-2</v>
      </c>
      <c r="L27">
        <v>0.91200000000000003</v>
      </c>
      <c r="M27">
        <v>1.099</v>
      </c>
      <c r="N27" s="21">
        <v>1.07</v>
      </c>
      <c r="O27">
        <f t="shared" si="3"/>
        <v>1.0270000000000001</v>
      </c>
      <c r="P27" s="7">
        <f t="shared" si="4"/>
        <v>4168152.4170000004</v>
      </c>
      <c r="Q27" s="7">
        <f t="shared" si="5"/>
        <v>3.1776714359854706E-2</v>
      </c>
      <c r="R27" s="5">
        <v>2537819363</v>
      </c>
      <c r="S27" s="5">
        <f t="shared" si="6"/>
        <v>1.0299920069910272E+16</v>
      </c>
      <c r="T27" s="7">
        <f t="shared" si="7"/>
        <v>6.8112429479997563E-3</v>
      </c>
      <c r="U27" s="5">
        <v>610250</v>
      </c>
      <c r="V27" s="5">
        <v>8554057</v>
      </c>
      <c r="W27" s="7">
        <v>712838</v>
      </c>
      <c r="X27" s="7">
        <v>538451268</v>
      </c>
      <c r="Y27" s="5">
        <f t="shared" si="8"/>
        <v>429680442.79325634</v>
      </c>
      <c r="Z27" s="5">
        <f t="shared" si="9"/>
        <v>213559388.78337845</v>
      </c>
      <c r="AA27" s="5">
        <f t="shared" si="10"/>
        <v>15258603.772532761</v>
      </c>
      <c r="AB27" s="5">
        <f t="shared" si="11"/>
        <v>1197662541.3491676</v>
      </c>
    </row>
    <row r="28" spans="1:28">
      <c r="A28">
        <v>10.199999999999999</v>
      </c>
      <c r="B28" t="s">
        <v>71</v>
      </c>
      <c r="C28" s="5">
        <f>C26*0.3</f>
        <v>134828553.58499998</v>
      </c>
      <c r="E28" t="s">
        <v>89</v>
      </c>
      <c r="F28" s="5">
        <v>516724371</v>
      </c>
      <c r="G28" s="5">
        <v>555257602</v>
      </c>
      <c r="H28" s="5">
        <f t="shared" si="0"/>
        <v>1.0745721184495864</v>
      </c>
      <c r="I28" s="5">
        <v>6306522</v>
      </c>
      <c r="J28" s="5">
        <f t="shared" si="1"/>
        <v>6776812.7055889228</v>
      </c>
      <c r="K28" s="5">
        <f t="shared" si="2"/>
        <v>5.1550012242716416E-2</v>
      </c>
      <c r="L28">
        <v>1.2330000000000001</v>
      </c>
      <c r="M28">
        <v>0.98199999999999998</v>
      </c>
      <c r="N28" s="21">
        <v>1.089</v>
      </c>
      <c r="O28">
        <f t="shared" si="3"/>
        <v>1.1013333333333333</v>
      </c>
      <c r="P28" s="7">
        <f t="shared" si="4"/>
        <v>6945582.8959999997</v>
      </c>
      <c r="Q28" s="7">
        <f t="shared" si="5"/>
        <v>5.2950991630900425E-2</v>
      </c>
      <c r="R28" s="5">
        <v>6603681624</v>
      </c>
      <c r="S28" s="5">
        <f t="shared" si="6"/>
        <v>4.1646263442751728E+16</v>
      </c>
      <c r="T28" s="7">
        <f t="shared" si="7"/>
        <v>2.7540293153697638E-2</v>
      </c>
      <c r="U28" s="5">
        <v>1221283</v>
      </c>
      <c r="V28" s="5">
        <v>17119090</v>
      </c>
      <c r="W28" s="7">
        <v>1426591</v>
      </c>
      <c r="X28" s="7">
        <v>889073482</v>
      </c>
      <c r="Y28" s="5">
        <f t="shared" si="8"/>
        <v>692896627.49012613</v>
      </c>
      <c r="Z28" s="5">
        <f t="shared" si="9"/>
        <v>355863771.19137079</v>
      </c>
      <c r="AA28" s="5">
        <f t="shared" si="10"/>
        <v>61695996.489902914</v>
      </c>
      <c r="AB28" s="5">
        <f t="shared" si="11"/>
        <v>2000956468.1713998</v>
      </c>
    </row>
    <row r="29" spans="1:28">
      <c r="A29">
        <v>11</v>
      </c>
      <c r="B29" t="s">
        <v>78</v>
      </c>
      <c r="C29" s="5">
        <f>C25+C26</f>
        <v>2227721099.9499998</v>
      </c>
      <c r="E29" t="s">
        <v>144</v>
      </c>
      <c r="F29" s="5">
        <v>354801498</v>
      </c>
      <c r="G29" s="5">
        <v>402829462</v>
      </c>
      <c r="H29" s="5">
        <f t="shared" si="0"/>
        <v>1.1353657306148126</v>
      </c>
      <c r="I29" s="5">
        <v>2059567</v>
      </c>
      <c r="J29" s="5">
        <f t="shared" si="1"/>
        <v>2338361.7917051576</v>
      </c>
      <c r="K29" s="5">
        <f t="shared" si="2"/>
        <v>1.7787503392396868E-2</v>
      </c>
      <c r="L29">
        <v>0.999</v>
      </c>
      <c r="M29">
        <v>1.1220000000000001</v>
      </c>
      <c r="N29" s="21">
        <v>1.161</v>
      </c>
      <c r="O29">
        <f t="shared" si="3"/>
        <v>1.0940000000000001</v>
      </c>
      <c r="P29" s="7">
        <f t="shared" si="4"/>
        <v>2253166.298</v>
      </c>
      <c r="Q29" s="7">
        <f t="shared" si="5"/>
        <v>1.7177448109810148E-2</v>
      </c>
      <c r="R29" s="5">
        <v>6062994560</v>
      </c>
      <c r="S29" s="5">
        <f t="shared" si="6"/>
        <v>1.248714351695552E+16</v>
      </c>
      <c r="T29" s="7">
        <f t="shared" si="7"/>
        <v>8.2576338110617112E-3</v>
      </c>
      <c r="U29" s="5">
        <v>1435730</v>
      </c>
      <c r="V29" s="5">
        <v>20125058</v>
      </c>
      <c r="W29" s="7">
        <v>1677088</v>
      </c>
      <c r="X29" s="7">
        <v>376413841</v>
      </c>
      <c r="Y29" s="5">
        <f t="shared" si="8"/>
        <v>239086288.7486971</v>
      </c>
      <c r="Z29" s="5">
        <f t="shared" si="9"/>
        <v>115443191.44032574</v>
      </c>
      <c r="AA29" s="5">
        <f t="shared" si="10"/>
        <v>18498820.756153245</v>
      </c>
      <c r="AB29" s="5">
        <f t="shared" si="11"/>
        <v>751119229.94517612</v>
      </c>
    </row>
    <row r="30" spans="1:28">
      <c r="E30" t="s">
        <v>145</v>
      </c>
      <c r="F30" s="5">
        <v>262143932</v>
      </c>
      <c r="G30" s="5">
        <v>284439517</v>
      </c>
      <c r="H30" s="5">
        <f t="shared" si="0"/>
        <v>1.0850509291971711</v>
      </c>
      <c r="I30" s="5">
        <v>1659059</v>
      </c>
      <c r="J30" s="5">
        <f t="shared" si="1"/>
        <v>1800163.5095429295</v>
      </c>
      <c r="K30" s="5">
        <f t="shared" si="2"/>
        <v>1.369352452064926E-2</v>
      </c>
      <c r="L30">
        <v>1.2030000000000001</v>
      </c>
      <c r="M30">
        <v>1.1020000000000001</v>
      </c>
      <c r="N30" s="21">
        <v>1.1140000000000001</v>
      </c>
      <c r="O30">
        <f t="shared" si="3"/>
        <v>1.1396666666666668</v>
      </c>
      <c r="P30" s="7">
        <f t="shared" si="4"/>
        <v>1890774.2403333336</v>
      </c>
      <c r="Q30" s="7">
        <f t="shared" si="5"/>
        <v>1.4414682320395484E-2</v>
      </c>
      <c r="R30" s="5">
        <v>6978405655</v>
      </c>
      <c r="S30" s="5">
        <f t="shared" si="6"/>
        <v>1.1577586707578644E+16</v>
      </c>
      <c r="T30" s="7">
        <f t="shared" si="7"/>
        <v>7.6561522110469866E-3</v>
      </c>
      <c r="U30" s="5">
        <v>53930</v>
      </c>
      <c r="V30" s="5">
        <v>755953</v>
      </c>
      <c r="W30" s="7">
        <v>62996</v>
      </c>
      <c r="X30" s="7">
        <v>265685776</v>
      </c>
      <c r="Y30" s="5">
        <f t="shared" si="8"/>
        <v>184058093.21901414</v>
      </c>
      <c r="Z30" s="5">
        <f t="shared" si="9"/>
        <v>96875677.925321743</v>
      </c>
      <c r="AA30" s="5">
        <f t="shared" si="10"/>
        <v>17151376.613995764</v>
      </c>
      <c r="AB30" s="5">
        <f t="shared" si="11"/>
        <v>563833919.75833166</v>
      </c>
    </row>
    <row r="31" spans="1:28">
      <c r="E31" t="s">
        <v>146</v>
      </c>
      <c r="F31" s="5">
        <v>313251707</v>
      </c>
      <c r="G31" s="5">
        <v>346698505</v>
      </c>
      <c r="H31" s="5">
        <f t="shared" si="0"/>
        <v>1.1067729153667469</v>
      </c>
      <c r="I31" s="5">
        <v>2798891</v>
      </c>
      <c r="J31" s="5">
        <f t="shared" si="1"/>
        <v>3097736.7518637497</v>
      </c>
      <c r="K31" s="5">
        <f t="shared" si="2"/>
        <v>2.3563934023378259E-2</v>
      </c>
      <c r="L31">
        <v>0.94399999999999995</v>
      </c>
      <c r="M31">
        <v>1.032</v>
      </c>
      <c r="N31" s="21">
        <v>1.2430000000000001</v>
      </c>
      <c r="O31">
        <f t="shared" si="3"/>
        <v>1.0730000000000002</v>
      </c>
      <c r="P31" s="7">
        <f t="shared" si="4"/>
        <v>3003210.0430000005</v>
      </c>
      <c r="Q31" s="7">
        <f t="shared" si="5"/>
        <v>2.2895551350241797E-2</v>
      </c>
      <c r="R31" s="5">
        <v>3852207550</v>
      </c>
      <c r="S31" s="5">
        <f t="shared" si="6"/>
        <v>1.078190904182705E+16</v>
      </c>
      <c r="T31" s="7">
        <f t="shared" si="7"/>
        <v>7.129977847270718E-3</v>
      </c>
      <c r="U31" s="5">
        <v>1589981</v>
      </c>
      <c r="V31" s="5">
        <v>22287841</v>
      </c>
      <c r="W31" s="7">
        <v>1857270</v>
      </c>
      <c r="X31" s="7">
        <v>414546142</v>
      </c>
      <c r="Y31" s="5">
        <f t="shared" si="8"/>
        <v>316728739.81723553</v>
      </c>
      <c r="Z31" s="5">
        <f t="shared" si="9"/>
        <v>153872420.44109339</v>
      </c>
      <c r="AA31" s="5">
        <f t="shared" si="10"/>
        <v>15972636.376212237</v>
      </c>
      <c r="AB31" s="5">
        <f t="shared" si="11"/>
        <v>902977208.63454115</v>
      </c>
    </row>
    <row r="32" spans="1:28">
      <c r="E32" t="s">
        <v>147</v>
      </c>
      <c r="F32" s="5">
        <v>341727416</v>
      </c>
      <c r="G32" s="5">
        <v>378374367</v>
      </c>
      <c r="H32" s="5">
        <f t="shared" si="0"/>
        <v>1.107240301141071</v>
      </c>
      <c r="I32" s="5">
        <v>3031891</v>
      </c>
      <c r="J32" s="5">
        <f t="shared" si="1"/>
        <v>3357031.9038669029</v>
      </c>
      <c r="K32" s="5">
        <f t="shared" si="2"/>
        <v>2.5536346253277411E-2</v>
      </c>
      <c r="L32">
        <v>1.05</v>
      </c>
      <c r="M32">
        <v>1.0840000000000001</v>
      </c>
      <c r="N32" s="21">
        <v>1.0680000000000001</v>
      </c>
      <c r="O32">
        <f t="shared" si="3"/>
        <v>1.0673333333333335</v>
      </c>
      <c r="P32" s="7">
        <f t="shared" si="4"/>
        <v>3236038.3273333339</v>
      </c>
      <c r="Q32" s="7">
        <f t="shared" si="5"/>
        <v>2.4670562709226698E-2</v>
      </c>
      <c r="R32" s="5">
        <v>6588346169</v>
      </c>
      <c r="S32" s="5">
        <f t="shared" si="6"/>
        <v>1.997514745467558E+16</v>
      </c>
      <c r="T32" s="7">
        <f t="shared" si="7"/>
        <v>1.3209382336216477E-2</v>
      </c>
      <c r="U32" s="5">
        <v>9406668</v>
      </c>
      <c r="V32" s="5">
        <v>131856087</v>
      </c>
      <c r="W32" s="7">
        <v>10988007</v>
      </c>
      <c r="X32" s="7">
        <v>533055947</v>
      </c>
      <c r="Y32" s="5">
        <f t="shared" si="8"/>
        <v>343240426.67547679</v>
      </c>
      <c r="Z32" s="5">
        <f t="shared" si="9"/>
        <v>165801606.59343109</v>
      </c>
      <c r="AA32" s="5">
        <f t="shared" si="10"/>
        <v>29591769.473941769</v>
      </c>
      <c r="AB32" s="5">
        <f t="shared" si="11"/>
        <v>1082677756.7428496</v>
      </c>
    </row>
    <row r="33" spans="5:28">
      <c r="E33" t="s">
        <v>90</v>
      </c>
      <c r="F33" s="5">
        <v>478557293</v>
      </c>
      <c r="G33" s="5">
        <v>510340575</v>
      </c>
      <c r="H33" s="5">
        <f t="shared" si="0"/>
        <v>1.0664147897543377</v>
      </c>
      <c r="I33" s="5">
        <v>3006935</v>
      </c>
      <c r="J33" s="5">
        <f t="shared" si="1"/>
        <v>3206639.9558299594</v>
      </c>
      <c r="K33" s="5">
        <f t="shared" si="2"/>
        <v>2.4392341379700685E-2</v>
      </c>
      <c r="L33">
        <v>1.004</v>
      </c>
      <c r="M33">
        <v>1.024</v>
      </c>
      <c r="N33" s="21">
        <v>1.139</v>
      </c>
      <c r="O33">
        <f t="shared" si="3"/>
        <v>1.0556666666666665</v>
      </c>
      <c r="P33" s="7">
        <f t="shared" si="4"/>
        <v>3174321.0483333329</v>
      </c>
      <c r="Q33" s="7">
        <f t="shared" si="5"/>
        <v>2.4200049121995158E-2</v>
      </c>
      <c r="R33" s="5">
        <v>6920760214</v>
      </c>
      <c r="S33" s="5">
        <f t="shared" si="6"/>
        <v>2.0810276114084088E+16</v>
      </c>
      <c r="T33" s="7">
        <f t="shared" si="7"/>
        <v>1.3761645281313123E-2</v>
      </c>
      <c r="U33" s="5">
        <v>11431317</v>
      </c>
      <c r="V33" s="5">
        <v>160236200</v>
      </c>
      <c r="W33" s="7">
        <v>13353017</v>
      </c>
      <c r="X33" s="7">
        <v>552077699</v>
      </c>
      <c r="Y33" s="5">
        <f t="shared" si="8"/>
        <v>327863570.60410738</v>
      </c>
      <c r="Z33" s="5">
        <f t="shared" si="9"/>
        <v>162639461.10017684</v>
      </c>
      <c r="AA33" s="5">
        <f t="shared" si="10"/>
        <v>30828953.571149226</v>
      </c>
      <c r="AB33" s="5">
        <f t="shared" si="11"/>
        <v>1086762701.2754335</v>
      </c>
    </row>
    <row r="34" spans="5:28">
      <c r="E34" t="s">
        <v>148</v>
      </c>
      <c r="F34" s="5">
        <v>511681689</v>
      </c>
      <c r="G34" s="5">
        <v>397950009</v>
      </c>
      <c r="H34" s="5">
        <f t="shared" si="0"/>
        <v>0.77772962674847645</v>
      </c>
      <c r="I34" s="5">
        <v>2428422</v>
      </c>
      <c r="J34" s="5">
        <f t="shared" si="1"/>
        <v>1888655.7356477887</v>
      </c>
      <c r="K34" s="5">
        <f t="shared" si="2"/>
        <v>1.4366669188691889E-2</v>
      </c>
      <c r="L34">
        <v>0.91400000000000003</v>
      </c>
      <c r="M34">
        <v>0.92</v>
      </c>
      <c r="N34" s="21">
        <v>0.94399999999999995</v>
      </c>
      <c r="O34">
        <f t="shared" si="3"/>
        <v>0.92600000000000005</v>
      </c>
      <c r="P34" s="7">
        <f t="shared" si="4"/>
        <v>2248718.7719999999</v>
      </c>
      <c r="Q34" s="7">
        <f t="shared" si="5"/>
        <v>1.7143541537024177E-2</v>
      </c>
      <c r="R34" s="5">
        <v>2089308186</v>
      </c>
      <c r="S34" s="5">
        <f t="shared" si="6"/>
        <v>5073721963662492</v>
      </c>
      <c r="T34" s="7">
        <f t="shared" si="7"/>
        <v>3.3552059346620426E-3</v>
      </c>
      <c r="U34" s="5">
        <v>2462672</v>
      </c>
      <c r="V34" s="5">
        <v>34520012</v>
      </c>
      <c r="W34" s="7">
        <v>2876668</v>
      </c>
      <c r="X34" s="7">
        <v>919495148</v>
      </c>
      <c r="Y34" s="5">
        <f t="shared" si="8"/>
        <v>193105999.32044476</v>
      </c>
      <c r="Z34" s="5">
        <f t="shared" si="9"/>
        <v>115215318.07123195</v>
      </c>
      <c r="AA34" s="5">
        <f t="shared" si="10"/>
        <v>7516360.5707667647</v>
      </c>
      <c r="AB34" s="5">
        <f t="shared" si="11"/>
        <v>1238209493.9624434</v>
      </c>
    </row>
    <row r="35" spans="5:28">
      <c r="E35" t="s">
        <v>149</v>
      </c>
      <c r="F35" s="5">
        <v>496137514</v>
      </c>
      <c r="G35" s="5">
        <v>525284907</v>
      </c>
      <c r="H35" s="5">
        <f t="shared" si="0"/>
        <v>1.0587486174246441</v>
      </c>
      <c r="I35" s="5">
        <v>3617768</v>
      </c>
      <c r="J35" s="5">
        <f t="shared" si="1"/>
        <v>3830306.86816312</v>
      </c>
      <c r="K35" s="5">
        <f t="shared" si="2"/>
        <v>2.9136464961519178E-2</v>
      </c>
      <c r="L35">
        <v>0.95499999999999996</v>
      </c>
      <c r="M35">
        <v>1.022</v>
      </c>
      <c r="N35" s="21">
        <v>1.0980000000000001</v>
      </c>
      <c r="O35">
        <f t="shared" si="3"/>
        <v>1.0250000000000001</v>
      </c>
      <c r="P35" s="7">
        <f t="shared" si="4"/>
        <v>3708212.2000000007</v>
      </c>
      <c r="Q35" s="7">
        <f t="shared" si="5"/>
        <v>2.8270271352010497E-2</v>
      </c>
      <c r="R35" s="5">
        <v>7096557822</v>
      </c>
      <c r="S35" s="5">
        <f t="shared" si="6"/>
        <v>2.5673699798581296E+16</v>
      </c>
      <c r="T35" s="7">
        <f t="shared" si="7"/>
        <v>1.6977782887170795E-2</v>
      </c>
      <c r="U35" s="5">
        <v>1967010</v>
      </c>
      <c r="V35" s="5">
        <v>27572169</v>
      </c>
      <c r="W35" s="7">
        <v>2297681</v>
      </c>
      <c r="X35" s="7">
        <v>623742505</v>
      </c>
      <c r="Y35" s="5">
        <f t="shared" si="8"/>
        <v>391630524.03878599</v>
      </c>
      <c r="Z35" s="5">
        <f t="shared" si="9"/>
        <v>189993899.3788161</v>
      </c>
      <c r="AA35" s="5">
        <f t="shared" si="10"/>
        <v>38033772.101390578</v>
      </c>
      <c r="AB35" s="5">
        <f t="shared" si="11"/>
        <v>1245698381.5189927</v>
      </c>
    </row>
    <row r="36" spans="5:28">
      <c r="E36" t="s">
        <v>150</v>
      </c>
      <c r="F36" s="5">
        <v>90805877</v>
      </c>
      <c r="G36" s="5">
        <v>98248883</v>
      </c>
      <c r="H36" s="5">
        <f t="shared" si="0"/>
        <v>1.0819661264876062</v>
      </c>
      <c r="I36" s="5">
        <v>1310954</v>
      </c>
      <c r="J36" s="5">
        <f t="shared" si="1"/>
        <v>1418407.8213834332</v>
      </c>
      <c r="K36" s="5">
        <f t="shared" si="2"/>
        <v>1.0789576713132206E-2</v>
      </c>
      <c r="L36">
        <v>1.1439999999999999</v>
      </c>
      <c r="M36">
        <v>1.196</v>
      </c>
      <c r="N36" s="21">
        <v>1.012</v>
      </c>
      <c r="O36">
        <f t="shared" si="3"/>
        <v>1.1173333333333333</v>
      </c>
      <c r="P36" s="7">
        <f t="shared" si="4"/>
        <v>1464772.6026666665</v>
      </c>
      <c r="Q36" s="7">
        <f t="shared" si="5"/>
        <v>1.1166976621881916E-2</v>
      </c>
      <c r="R36" s="5">
        <v>902914832</v>
      </c>
      <c r="S36" s="5">
        <f t="shared" si="6"/>
        <v>1183679810669728</v>
      </c>
      <c r="T36" s="7">
        <f t="shared" si="7"/>
        <v>7.8275663387590805E-4</v>
      </c>
      <c r="U36" s="5">
        <v>17902</v>
      </c>
      <c r="V36" s="5">
        <v>250938</v>
      </c>
      <c r="W36" s="7">
        <v>20911</v>
      </c>
      <c r="X36" s="7">
        <v>229036641</v>
      </c>
      <c r="Y36" s="5">
        <f t="shared" si="8"/>
        <v>145025403.31853384</v>
      </c>
      <c r="Z36" s="5">
        <f t="shared" si="9"/>
        <v>75049065.014104947</v>
      </c>
      <c r="AA36" s="5">
        <f t="shared" si="10"/>
        <v>1753537.9985442273</v>
      </c>
      <c r="AB36" s="5">
        <f t="shared" si="11"/>
        <v>450885558.33118302</v>
      </c>
    </row>
    <row r="37" spans="5:28">
      <c r="E37" t="s">
        <v>151</v>
      </c>
      <c r="F37" s="5">
        <v>830094534</v>
      </c>
      <c r="G37" s="5">
        <v>855794783</v>
      </c>
      <c r="H37" s="5">
        <f t="shared" si="0"/>
        <v>1.0309606291179361</v>
      </c>
      <c r="I37" s="5">
        <v>8156841</v>
      </c>
      <c r="J37" s="5">
        <f t="shared" si="1"/>
        <v>8409381.9289749749</v>
      </c>
      <c r="K37" s="5">
        <f t="shared" si="2"/>
        <v>6.3968676754903114E-2</v>
      </c>
      <c r="L37">
        <v>1.0109999999999999</v>
      </c>
      <c r="M37">
        <v>1.097</v>
      </c>
      <c r="N37" s="21">
        <v>1.0820000000000001</v>
      </c>
      <c r="O37">
        <f t="shared" si="3"/>
        <v>1.0633333333333332</v>
      </c>
      <c r="P37" s="7">
        <f t="shared" si="4"/>
        <v>8673440.9299999997</v>
      </c>
      <c r="Q37" s="7">
        <f t="shared" si="5"/>
        <v>6.6123650811227633E-2</v>
      </c>
      <c r="R37" s="5">
        <v>7885823751</v>
      </c>
      <c r="S37" s="5">
        <f t="shared" si="6"/>
        <v>6.4323410490930592E+16</v>
      </c>
      <c r="T37" s="7">
        <f t="shared" si="7"/>
        <v>4.2536483110927802E-2</v>
      </c>
      <c r="U37" s="5">
        <v>9805475</v>
      </c>
      <c r="V37" s="5">
        <v>137446285</v>
      </c>
      <c r="W37" s="7">
        <v>11453857</v>
      </c>
      <c r="X37" s="7">
        <v>1338567778</v>
      </c>
      <c r="Y37" s="5">
        <f t="shared" si="8"/>
        <v>859819007.9914279</v>
      </c>
      <c r="Z37" s="5">
        <f t="shared" si="9"/>
        <v>444392277.04458892</v>
      </c>
      <c r="AA37" s="5">
        <f t="shared" si="10"/>
        <v>95290587.433426291</v>
      </c>
      <c r="AB37" s="5">
        <f t="shared" si="11"/>
        <v>2749523507.4694433</v>
      </c>
    </row>
    <row r="38" spans="5:28">
      <c r="E38" t="s">
        <v>152</v>
      </c>
      <c r="F38" s="5">
        <v>248792930</v>
      </c>
      <c r="G38" s="5">
        <v>269996970</v>
      </c>
      <c r="H38" s="5">
        <f t="shared" si="0"/>
        <v>1.0852276630208102</v>
      </c>
      <c r="I38" s="5">
        <v>2169504</v>
      </c>
      <c r="J38" s="5">
        <f t="shared" si="1"/>
        <v>2354405.7558342996</v>
      </c>
      <c r="K38" s="5">
        <f t="shared" si="2"/>
        <v>1.7909546981796483E-2</v>
      </c>
      <c r="L38">
        <v>1.0820000000000001</v>
      </c>
      <c r="M38">
        <v>1.173</v>
      </c>
      <c r="N38" s="21">
        <v>1.1279999999999999</v>
      </c>
      <c r="O38">
        <f t="shared" si="3"/>
        <v>1.1276666666666666</v>
      </c>
      <c r="P38" s="7">
        <f t="shared" si="4"/>
        <v>2446477.344</v>
      </c>
      <c r="Q38" s="7">
        <f t="shared" si="5"/>
        <v>1.8651192175956358E-2</v>
      </c>
      <c r="R38" s="5">
        <v>2997738584</v>
      </c>
      <c r="S38" s="5">
        <f t="shared" si="6"/>
        <v>6503605848942336</v>
      </c>
      <c r="T38" s="7">
        <f t="shared" si="7"/>
        <v>4.3007750715063908E-3</v>
      </c>
      <c r="U38" s="5">
        <v>1183000</v>
      </c>
      <c r="V38" s="5">
        <v>16582466</v>
      </c>
      <c r="W38" s="7">
        <v>1381876</v>
      </c>
      <c r="X38" s="7">
        <v>350185660</v>
      </c>
      <c r="Y38" s="5">
        <f t="shared" si="8"/>
        <v>240726707.20492607</v>
      </c>
      <c r="Z38" s="5">
        <f t="shared" si="9"/>
        <v>125347673.01841278</v>
      </c>
      <c r="AA38" s="5">
        <f t="shared" si="10"/>
        <v>9634632.5086192787</v>
      </c>
      <c r="AB38" s="5">
        <f t="shared" si="11"/>
        <v>727276548.73195815</v>
      </c>
    </row>
    <row r="39" spans="5:28">
      <c r="E39" t="s">
        <v>91</v>
      </c>
      <c r="F39" s="5">
        <v>167473005</v>
      </c>
      <c r="G39" s="5">
        <v>182675681</v>
      </c>
      <c r="H39" s="5">
        <f t="shared" si="0"/>
        <v>1.0907768747566213</v>
      </c>
      <c r="I39" s="5">
        <v>1598947</v>
      </c>
      <c r="J39" s="5">
        <f t="shared" si="1"/>
        <v>1744094.4115614754</v>
      </c>
      <c r="K39" s="5">
        <f t="shared" si="2"/>
        <v>1.3267016837325165E-2</v>
      </c>
      <c r="L39">
        <v>1.018</v>
      </c>
      <c r="M39">
        <v>1.0409999999999999</v>
      </c>
      <c r="N39" s="21">
        <v>1.085</v>
      </c>
      <c r="O39">
        <f t="shared" si="3"/>
        <v>1.048</v>
      </c>
      <c r="P39" s="7">
        <f t="shared" si="4"/>
        <v>1675696.456</v>
      </c>
      <c r="Q39" s="7">
        <f t="shared" si="5"/>
        <v>1.2774995323817312E-2</v>
      </c>
      <c r="R39" s="5">
        <v>2059912538</v>
      </c>
      <c r="S39" s="5">
        <f t="shared" si="6"/>
        <v>3293690972897486</v>
      </c>
      <c r="T39" s="7">
        <f t="shared" si="7"/>
        <v>2.1780877191053673E-3</v>
      </c>
      <c r="U39" s="5">
        <v>853445</v>
      </c>
      <c r="V39" s="5">
        <v>11962965</v>
      </c>
      <c r="W39" s="7">
        <v>996916</v>
      </c>
      <c r="X39" s="7">
        <v>267212803</v>
      </c>
      <c r="Y39" s="5">
        <f t="shared" si="8"/>
        <v>178325296.61011231</v>
      </c>
      <c r="Z39" s="5">
        <f t="shared" si="9"/>
        <v>85855956.099465579</v>
      </c>
      <c r="AA39" s="5">
        <f t="shared" si="10"/>
        <v>4879370.4381677303</v>
      </c>
      <c r="AB39" s="5">
        <f t="shared" si="11"/>
        <v>537270342.14774561</v>
      </c>
    </row>
    <row r="40" spans="5:28">
      <c r="E40" t="s">
        <v>92</v>
      </c>
      <c r="J40" s="7">
        <f>SUM(J8:J39)</f>
        <v>131460933.32124943</v>
      </c>
      <c r="K40" s="5">
        <f t="shared" si="2"/>
        <v>1.0000000024436875</v>
      </c>
      <c r="P40">
        <v>131170025</v>
      </c>
      <c r="S40">
        <v>1.51219390477549E+18</v>
      </c>
      <c r="V40" s="5">
        <v>1265861278</v>
      </c>
      <c r="Y40" s="5">
        <f t="shared" si="8"/>
        <v>13441250526.206217</v>
      </c>
    </row>
    <row r="42" spans="5:28">
      <c r="J42" s="23">
        <v>131460933</v>
      </c>
    </row>
  </sheetData>
  <mergeCells count="5">
    <mergeCell ref="F5:K5"/>
    <mergeCell ref="L5:Q5"/>
    <mergeCell ref="R5:T5"/>
    <mergeCell ref="U5:W5"/>
    <mergeCell ref="X5:AB5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4"/>
  <sheetViews>
    <sheetView zoomScale="150" zoomScaleNormal="150" zoomScalePageLayoutView="150" workbookViewId="0">
      <selection activeCell="A5" sqref="A5"/>
    </sheetView>
  </sheetViews>
  <sheetFormatPr baseColWidth="10" defaultRowHeight="15" x14ac:dyDescent="0"/>
  <cols>
    <col min="1" max="1" width="14.6640625" customWidth="1"/>
    <col min="2" max="2" width="18.83203125" customWidth="1"/>
    <col min="3" max="3" width="20.33203125" customWidth="1"/>
    <col min="4" max="4" width="11" bestFit="1" customWidth="1"/>
    <col min="5" max="5" width="15.1640625" bestFit="1" customWidth="1"/>
    <col min="7" max="7" width="13.83203125" bestFit="1" customWidth="1"/>
    <col min="8" max="8" width="14.1640625" bestFit="1" customWidth="1"/>
    <col min="11" max="11" width="14.1640625" customWidth="1"/>
    <col min="13" max="13" width="17.83203125" customWidth="1"/>
    <col min="14" max="14" width="14.5" customWidth="1"/>
    <col min="15" max="15" width="15" customWidth="1"/>
    <col min="16" max="16" width="16.33203125" customWidth="1"/>
    <col min="17" max="17" width="14.1640625" bestFit="1" customWidth="1"/>
  </cols>
  <sheetData>
    <row r="2" spans="1:17">
      <c r="B2" s="26" t="s">
        <v>117</v>
      </c>
      <c r="C2" s="26"/>
      <c r="D2" s="26"/>
      <c r="E2" s="26"/>
      <c r="F2" s="26"/>
      <c r="G2" s="24" t="s">
        <v>124</v>
      </c>
      <c r="H2" s="24"/>
      <c r="I2" s="24"/>
      <c r="J2" s="24"/>
      <c r="K2" s="24"/>
      <c r="L2" s="24"/>
      <c r="M2" s="27" t="s">
        <v>127</v>
      </c>
      <c r="N2" s="27"/>
      <c r="O2" s="27"/>
      <c r="P2" s="27"/>
    </row>
    <row r="3" spans="1:17">
      <c r="B3">
        <v>1</v>
      </c>
      <c r="C3">
        <v>2</v>
      </c>
      <c r="D3">
        <v>3</v>
      </c>
      <c r="E3">
        <v>5</v>
      </c>
      <c r="F3">
        <v>6</v>
      </c>
      <c r="G3">
        <v>7</v>
      </c>
      <c r="H3">
        <v>8</v>
      </c>
      <c r="I3">
        <v>9</v>
      </c>
      <c r="J3">
        <v>10</v>
      </c>
      <c r="K3">
        <v>11</v>
      </c>
      <c r="L3">
        <v>12</v>
      </c>
      <c r="M3">
        <v>13</v>
      </c>
      <c r="N3">
        <v>14</v>
      </c>
      <c r="O3">
        <v>15</v>
      </c>
      <c r="P3">
        <v>16</v>
      </c>
    </row>
    <row r="4" spans="1:17">
      <c r="B4" s="13" t="s">
        <v>121</v>
      </c>
      <c r="C4" s="13" t="s">
        <v>122</v>
      </c>
      <c r="D4" t="s">
        <v>97</v>
      </c>
      <c r="E4" t="s">
        <v>116</v>
      </c>
      <c r="F4" t="s">
        <v>35</v>
      </c>
      <c r="G4" s="13" t="s">
        <v>118</v>
      </c>
      <c r="H4" s="13" t="s">
        <v>119</v>
      </c>
      <c r="I4" t="s">
        <v>116</v>
      </c>
      <c r="J4" s="13" t="s">
        <v>120</v>
      </c>
      <c r="K4" t="s">
        <v>35</v>
      </c>
      <c r="L4" s="12" t="s">
        <v>35</v>
      </c>
      <c r="M4" s="13" t="s">
        <v>123</v>
      </c>
      <c r="N4" s="10">
        <v>0.7</v>
      </c>
      <c r="O4" s="10">
        <v>0.3</v>
      </c>
      <c r="P4" s="19" t="s">
        <v>126</v>
      </c>
    </row>
    <row r="5" spans="1:17">
      <c r="A5" t="s">
        <v>79</v>
      </c>
      <c r="B5" s="5">
        <v>1111248525</v>
      </c>
      <c r="C5" s="5">
        <v>1162601585</v>
      </c>
      <c r="D5" s="5">
        <f>C5/B5</f>
        <v>1.0462120388416263</v>
      </c>
      <c r="E5" s="5">
        <f>D5*'FGP 2017'!I8</f>
        <v>1380329.2693540491</v>
      </c>
      <c r="F5" s="5">
        <f>(E5/E37)</f>
        <v>1.0387501186124302E-2</v>
      </c>
      <c r="G5" s="5">
        <v>9629006</v>
      </c>
      <c r="H5" s="5">
        <v>10276922</v>
      </c>
      <c r="I5">
        <f>H5/G5</f>
        <v>1.0672879422860471</v>
      </c>
      <c r="J5" s="5">
        <v>56048</v>
      </c>
      <c r="K5" s="7">
        <f>J5*I5</f>
        <v>59819.354589248367</v>
      </c>
      <c r="L5" s="7">
        <f>(K5/$K$37)</f>
        <v>1.9221316402941609E-3</v>
      </c>
      <c r="M5" s="5">
        <v>42831004</v>
      </c>
      <c r="N5" s="5">
        <f>F5*'FGP 2017'!$C$27</f>
        <v>3267907.4406710928</v>
      </c>
      <c r="O5" s="5">
        <f>L5*'FGP 2017'!$C$28</f>
        <v>259158.22886082518</v>
      </c>
      <c r="P5" s="7">
        <f>M5+N5+O5</f>
        <v>46358069.669531919</v>
      </c>
      <c r="Q5" s="7"/>
    </row>
    <row r="6" spans="1:17">
      <c r="A6" t="s">
        <v>80</v>
      </c>
      <c r="B6" s="5">
        <v>5169113572</v>
      </c>
      <c r="C6" s="5">
        <v>5622007581</v>
      </c>
      <c r="D6" s="5">
        <f t="shared" ref="D6:D36" si="0">C6/B6</f>
        <v>1.0876154107840137</v>
      </c>
      <c r="E6" s="5">
        <f>D6*'FGP 2017'!I9</f>
        <v>3891968.6657967675</v>
      </c>
      <c r="F6" s="5">
        <f>(E6/E37)</f>
        <v>2.9288540082354042E-2</v>
      </c>
      <c r="G6">
        <v>0</v>
      </c>
      <c r="H6">
        <v>0</v>
      </c>
      <c r="I6" t="e">
        <f>H6/G6</f>
        <v>#DIV/0!</v>
      </c>
      <c r="J6">
        <v>0</v>
      </c>
      <c r="K6" s="7" t="e">
        <f t="shared" ref="K6:K36" si="1">J6*I6</f>
        <v>#DIV/0!</v>
      </c>
      <c r="L6" s="7">
        <v>0</v>
      </c>
      <c r="M6" s="5">
        <v>29439346</v>
      </c>
      <c r="N6" s="5">
        <f>F6*'FGP 2017'!$C$27</f>
        <v>9214173.4904802144</v>
      </c>
      <c r="O6" s="5">
        <f>L6*'FGP 2017'!$C$28</f>
        <v>0</v>
      </c>
      <c r="P6" s="7">
        <f t="shared" ref="P6:P36" si="2">M6+N6+O6</f>
        <v>38653519.490480214</v>
      </c>
    </row>
    <row r="7" spans="1:17">
      <c r="A7" t="s">
        <v>128</v>
      </c>
      <c r="B7" s="5">
        <v>1095843053</v>
      </c>
      <c r="C7" s="5">
        <v>1231618447</v>
      </c>
      <c r="D7" s="5">
        <f t="shared" si="0"/>
        <v>1.1239004012739771</v>
      </c>
      <c r="E7" s="5">
        <f>D7*'FGP 2017'!I10</f>
        <v>906970.76532208035</v>
      </c>
      <c r="F7" s="5">
        <f>(E7/$E$37)</f>
        <v>6.825298941151906E-3</v>
      </c>
      <c r="G7">
        <v>0</v>
      </c>
      <c r="H7">
        <v>0</v>
      </c>
      <c r="I7" t="e">
        <f t="shared" ref="I7:I36" si="3">H7/G7</f>
        <v>#DIV/0!</v>
      </c>
      <c r="J7">
        <v>0</v>
      </c>
      <c r="K7" s="7" t="e">
        <f t="shared" si="1"/>
        <v>#DIV/0!</v>
      </c>
      <c r="L7" s="7">
        <v>0</v>
      </c>
      <c r="M7" s="5">
        <v>13281123</v>
      </c>
      <c r="N7" s="5">
        <f>F7*'FGP 2017'!$C$27</f>
        <v>2147238.7627150677</v>
      </c>
      <c r="O7" s="5">
        <f>L7*'FGP 2017'!$C$28</f>
        <v>0</v>
      </c>
      <c r="P7" s="7">
        <f t="shared" si="2"/>
        <v>15428361.762715068</v>
      </c>
    </row>
    <row r="8" spans="1:17">
      <c r="A8" t="s">
        <v>129</v>
      </c>
      <c r="B8" s="5">
        <v>331371215</v>
      </c>
      <c r="C8" s="5">
        <v>338545864</v>
      </c>
      <c r="D8" s="5">
        <f t="shared" si="0"/>
        <v>1.0216513947960144</v>
      </c>
      <c r="E8" s="5">
        <f>D8*'FGP 2017'!I11</f>
        <v>953567.52419541322</v>
      </c>
      <c r="F8" s="5">
        <f t="shared" ref="F8:F36" si="4">(E8/$E$37)</f>
        <v>7.175957221616249E-3</v>
      </c>
      <c r="G8" s="4">
        <v>90550550</v>
      </c>
      <c r="H8" s="4">
        <v>94729715</v>
      </c>
      <c r="I8">
        <f t="shared" si="3"/>
        <v>1.0461528394913118</v>
      </c>
      <c r="J8" s="4">
        <v>651628</v>
      </c>
      <c r="K8" s="7">
        <f t="shared" si="1"/>
        <v>681702.48249204445</v>
      </c>
      <c r="L8" s="7">
        <f t="shared" ref="L8:L35" si="5">(K8/$K$37)</f>
        <v>2.1904648083591088E-2</v>
      </c>
      <c r="M8" s="5">
        <v>19893110</v>
      </c>
      <c r="N8" s="5">
        <f>F8*'FGP 2017'!$C$27</f>
        <v>2257555.8431494925</v>
      </c>
      <c r="O8" s="5">
        <f>L8*'FGP 2017'!$C$28</f>
        <v>2953372.017899028</v>
      </c>
      <c r="P8" s="7">
        <f t="shared" si="2"/>
        <v>25104037.86104852</v>
      </c>
    </row>
    <row r="9" spans="1:17">
      <c r="A9" t="s">
        <v>130</v>
      </c>
      <c r="B9" s="5">
        <v>2399476592</v>
      </c>
      <c r="C9" s="5">
        <v>2556901322</v>
      </c>
      <c r="D9" s="5">
        <f t="shared" si="0"/>
        <v>1.0656079457181886</v>
      </c>
      <c r="E9" s="5">
        <f>D9*'FGP 2017'!I12</f>
        <v>3223971.2651796825</v>
      </c>
      <c r="F9" s="5">
        <f t="shared" si="4"/>
        <v>2.4261606331622908E-2</v>
      </c>
      <c r="G9" s="4">
        <v>296506079</v>
      </c>
      <c r="H9" s="4">
        <v>329540135</v>
      </c>
      <c r="I9">
        <f t="shared" si="3"/>
        <v>1.1114110581186432</v>
      </c>
      <c r="J9" s="4">
        <v>843988</v>
      </c>
      <c r="K9" s="7">
        <f t="shared" si="1"/>
        <v>938017.59611943737</v>
      </c>
      <c r="L9" s="7">
        <f t="shared" si="5"/>
        <v>3.0140634465787113E-2</v>
      </c>
      <c r="M9" s="5">
        <v>30379818</v>
      </c>
      <c r="N9" s="5">
        <f>F9*'FGP 2017'!$C$27</f>
        <v>7632700.3417965863</v>
      </c>
      <c r="O9" s="5">
        <f>L9*'FGP 2017'!$C$28</f>
        <v>4063818.1491562752</v>
      </c>
      <c r="P9" s="7">
        <f t="shared" si="2"/>
        <v>42076336.490952857</v>
      </c>
    </row>
    <row r="10" spans="1:17">
      <c r="A10" t="s">
        <v>87</v>
      </c>
      <c r="B10" s="5">
        <v>738993446</v>
      </c>
      <c r="C10" s="5">
        <v>837326485</v>
      </c>
      <c r="D10" s="5">
        <f t="shared" si="0"/>
        <v>1.1330634791583793</v>
      </c>
      <c r="E10" s="5">
        <f>D10*'FGP 2017'!I13</f>
        <v>845573.54871848202</v>
      </c>
      <c r="F10" s="5">
        <f t="shared" si="4"/>
        <v>6.3632616037903201E-3</v>
      </c>
      <c r="G10">
        <v>0</v>
      </c>
      <c r="H10">
        <v>0</v>
      </c>
      <c r="I10" t="e">
        <f t="shared" si="3"/>
        <v>#DIV/0!</v>
      </c>
      <c r="J10">
        <v>0</v>
      </c>
      <c r="K10" s="7" t="e">
        <f t="shared" si="1"/>
        <v>#DIV/0!</v>
      </c>
      <c r="L10" s="7">
        <v>0</v>
      </c>
      <c r="M10" s="5">
        <v>23005209</v>
      </c>
      <c r="N10" s="5">
        <f>F10*'FGP 2017'!$C$27</f>
        <v>2001881.8356180375</v>
      </c>
      <c r="O10" s="5">
        <f>L10*'FGP 2017'!$C$28</f>
        <v>0</v>
      </c>
      <c r="P10" s="7">
        <f t="shared" si="2"/>
        <v>25007090.835618038</v>
      </c>
    </row>
    <row r="11" spans="1:17">
      <c r="A11" t="s">
        <v>131</v>
      </c>
      <c r="B11" s="5">
        <v>1009896900</v>
      </c>
      <c r="C11" s="5">
        <v>1056942799</v>
      </c>
      <c r="D11" s="5">
        <f t="shared" si="0"/>
        <v>1.0465848533647346</v>
      </c>
      <c r="E11" s="5">
        <f>D11*'FGP 2017'!I14</f>
        <v>5624550.0394436363</v>
      </c>
      <c r="F11" s="5">
        <f t="shared" si="4"/>
        <v>4.2326871930693274E-2</v>
      </c>
      <c r="G11" s="4">
        <v>13794615</v>
      </c>
      <c r="H11" s="4">
        <v>14429063</v>
      </c>
      <c r="I11">
        <f t="shared" si="3"/>
        <v>1.045992439803503</v>
      </c>
      <c r="J11" s="4">
        <v>1005699</v>
      </c>
      <c r="K11" s="7">
        <f t="shared" si="1"/>
        <v>1051953.5507179431</v>
      </c>
      <c r="L11" s="7">
        <f t="shared" si="5"/>
        <v>3.3801655297667987E-2</v>
      </c>
      <c r="M11" s="5">
        <v>39872920</v>
      </c>
      <c r="N11" s="5">
        <f>F11*'FGP 2017'!$C$27</f>
        <v>13316032.14711679</v>
      </c>
      <c r="O11" s="5">
        <f>L11*'FGP 2017'!$C$28</f>
        <v>4557428.2925633267</v>
      </c>
      <c r="P11" s="7">
        <f t="shared" si="2"/>
        <v>57746380.439680114</v>
      </c>
    </row>
    <row r="12" spans="1:17">
      <c r="A12" t="s">
        <v>132</v>
      </c>
      <c r="B12" s="5">
        <v>4071057954</v>
      </c>
      <c r="C12" s="5">
        <v>4137507786</v>
      </c>
      <c r="D12" s="5">
        <f t="shared" si="0"/>
        <v>1.0163224971864402</v>
      </c>
      <c r="E12" s="5">
        <f>D12*'FGP 2017'!I15</f>
        <v>3839244.6205340386</v>
      </c>
      <c r="F12" s="5">
        <f t="shared" si="4"/>
        <v>2.8891771648283122E-2</v>
      </c>
      <c r="G12" s="4">
        <v>1040423919</v>
      </c>
      <c r="H12" s="4">
        <v>1055781973</v>
      </c>
      <c r="I12">
        <f t="shared" si="3"/>
        <v>1.0147613426792046</v>
      </c>
      <c r="J12" s="4">
        <v>2422184</v>
      </c>
      <c r="K12" s="7">
        <f t="shared" si="1"/>
        <v>2457938.6880560867</v>
      </c>
      <c r="L12" s="7">
        <f t="shared" si="5"/>
        <v>7.8979149050613096E-2</v>
      </c>
      <c r="M12" s="5">
        <v>39996201</v>
      </c>
      <c r="N12" s="5">
        <f>F12*'FGP 2017'!$C$27</f>
        <v>9089350.1576409563</v>
      </c>
      <c r="O12" s="5">
        <f>L12*'FGP 2017'!$C$28</f>
        <v>10648644.429868288</v>
      </c>
      <c r="P12" s="7">
        <f t="shared" si="2"/>
        <v>59734195.587509245</v>
      </c>
    </row>
    <row r="13" spans="1:17">
      <c r="A13" t="s">
        <v>133</v>
      </c>
      <c r="B13" s="5">
        <v>21778575899</v>
      </c>
      <c r="C13" s="5">
        <v>21751966824</v>
      </c>
      <c r="D13" s="5">
        <f t="shared" si="0"/>
        <v>0.99877819949644997</v>
      </c>
      <c r="E13" s="5">
        <f>D13*'FGP 2017'!I16</f>
        <v>8803311.9513958693</v>
      </c>
      <c r="F13" s="5">
        <f t="shared" si="4"/>
        <v>6.6248260735454784E-2</v>
      </c>
      <c r="G13" s="4">
        <v>14128090154</v>
      </c>
      <c r="H13" s="4">
        <v>14055929836</v>
      </c>
      <c r="I13">
        <f t="shared" si="3"/>
        <v>0.9948924223151584</v>
      </c>
      <c r="J13" s="4">
        <v>8918653</v>
      </c>
      <c r="K13" s="7">
        <f t="shared" si="1"/>
        <v>8873100.2869583536</v>
      </c>
      <c r="L13" s="7">
        <f t="shared" si="5"/>
        <v>0.28511285228963801</v>
      </c>
      <c r="M13" s="5">
        <v>220083536</v>
      </c>
      <c r="N13" s="5">
        <f>F13*'FGP 2017'!$C$27</f>
        <v>20841700.069127735</v>
      </c>
      <c r="O13" s="5">
        <f>L13*'FGP 2017'!$C$28</f>
        <v>38441353.482705645</v>
      </c>
      <c r="P13" s="7">
        <f t="shared" si="2"/>
        <v>279366589.55183339</v>
      </c>
    </row>
    <row r="14" spans="1:17">
      <c r="A14" t="s">
        <v>134</v>
      </c>
      <c r="B14" s="5">
        <v>767981600</v>
      </c>
      <c r="C14" s="5">
        <v>807449473</v>
      </c>
      <c r="D14" s="5">
        <f t="shared" si="0"/>
        <v>1.0513916908946777</v>
      </c>
      <c r="E14" s="5">
        <f>D14*'FGP 2017'!I17</f>
        <v>1889502.2689412246</v>
      </c>
      <c r="F14" s="5">
        <f t="shared" si="4"/>
        <v>1.4219221091353405E-2</v>
      </c>
      <c r="G14" s="4">
        <v>290022749</v>
      </c>
      <c r="H14" s="4">
        <v>316434126</v>
      </c>
      <c r="I14">
        <f t="shared" si="3"/>
        <v>1.0910665700917137</v>
      </c>
      <c r="J14" s="4">
        <v>1749369</v>
      </c>
      <c r="K14" s="7">
        <f t="shared" si="1"/>
        <v>1908678.0346547712</v>
      </c>
      <c r="L14" s="7">
        <f t="shared" si="5"/>
        <v>6.1330157550777219E-2</v>
      </c>
      <c r="M14" s="5">
        <v>38935872</v>
      </c>
      <c r="N14" s="5">
        <f>F14*'FGP 2017'!$C$27</f>
        <v>4473366.3633225104</v>
      </c>
      <c r="O14" s="5">
        <f>L14*'FGP 2017'!$C$28</f>
        <v>8269056.4337114571</v>
      </c>
      <c r="P14" s="7">
        <f t="shared" si="2"/>
        <v>51678294.797033966</v>
      </c>
    </row>
    <row r="15" spans="1:17">
      <c r="A15" t="s">
        <v>135</v>
      </c>
      <c r="B15" s="5">
        <v>4611599627</v>
      </c>
      <c r="C15" s="5">
        <v>5165374792</v>
      </c>
      <c r="D15" s="5">
        <f t="shared" si="0"/>
        <v>1.1200830969275295</v>
      </c>
      <c r="E15" s="5">
        <f>D15*'FGP 2017'!I18</f>
        <v>6612233.5895823557</v>
      </c>
      <c r="F15" s="5">
        <f t="shared" si="4"/>
        <v>4.9759565184660542E-2</v>
      </c>
      <c r="G15" s="4">
        <v>0</v>
      </c>
      <c r="H15" s="4">
        <v>0</v>
      </c>
      <c r="I15" t="e">
        <f t="shared" si="3"/>
        <v>#DIV/0!</v>
      </c>
      <c r="J15" s="4">
        <v>0</v>
      </c>
      <c r="K15" s="7" t="e">
        <f t="shared" si="1"/>
        <v>#DIV/0!</v>
      </c>
      <c r="L15" s="7">
        <v>0</v>
      </c>
      <c r="M15" s="5">
        <v>64119654</v>
      </c>
      <c r="N15" s="5">
        <f>F15*'FGP 2017'!$C$27</f>
        <v>15654357.135354707</v>
      </c>
      <c r="O15" s="5">
        <f>L15*'FGP 2017'!$C$28</f>
        <v>0</v>
      </c>
      <c r="P15" s="7">
        <f t="shared" si="2"/>
        <v>79774011.135354713</v>
      </c>
    </row>
    <row r="16" spans="1:17">
      <c r="A16" t="s">
        <v>136</v>
      </c>
      <c r="B16" s="5">
        <v>1571468137</v>
      </c>
      <c r="C16" s="5">
        <v>1723664053</v>
      </c>
      <c r="D16" s="5">
        <f t="shared" si="0"/>
        <v>1.096849508059736</v>
      </c>
      <c r="E16" s="5">
        <f>D16*'FGP 2017'!I19</f>
        <v>3954025.1136579858</v>
      </c>
      <c r="F16" s="5">
        <f t="shared" si="4"/>
        <v>2.9755538384916101E-2</v>
      </c>
      <c r="G16" s="4">
        <v>0</v>
      </c>
      <c r="H16" s="4">
        <v>0</v>
      </c>
      <c r="I16" t="e">
        <f t="shared" si="3"/>
        <v>#DIV/0!</v>
      </c>
      <c r="J16" s="4">
        <v>0</v>
      </c>
      <c r="K16" s="7" t="e">
        <f t="shared" si="1"/>
        <v>#DIV/0!</v>
      </c>
      <c r="L16" s="7">
        <v>0</v>
      </c>
      <c r="M16" s="5">
        <v>29484254</v>
      </c>
      <c r="N16" s="5">
        <f>F16*'FGP 2017'!$C$27</f>
        <v>9361091.1370227635</v>
      </c>
      <c r="O16" s="5">
        <f>L16*'FGP 2017'!$C$28</f>
        <v>0</v>
      </c>
      <c r="P16" s="7">
        <f t="shared" si="2"/>
        <v>38845345.137022763</v>
      </c>
    </row>
    <row r="17" spans="1:16">
      <c r="A17" t="s">
        <v>137</v>
      </c>
      <c r="B17" s="5">
        <v>1182820935</v>
      </c>
      <c r="C17" s="5">
        <v>1277985189</v>
      </c>
      <c r="D17" s="5">
        <f t="shared" si="0"/>
        <v>1.0804553345177308</v>
      </c>
      <c r="E17" s="5">
        <f>D17*'FGP 2017'!I20</f>
        <v>3179778.9690303472</v>
      </c>
      <c r="F17" s="5">
        <f t="shared" si="4"/>
        <v>2.3929042544952209E-2</v>
      </c>
      <c r="G17" s="4">
        <v>0</v>
      </c>
      <c r="H17" s="4">
        <v>0</v>
      </c>
      <c r="I17" t="e">
        <f t="shared" si="3"/>
        <v>#DIV/0!</v>
      </c>
      <c r="J17" s="4">
        <v>0</v>
      </c>
      <c r="K17" s="7" t="e">
        <f t="shared" si="1"/>
        <v>#DIV/0!</v>
      </c>
      <c r="L17" s="7">
        <v>0</v>
      </c>
      <c r="M17" s="5">
        <v>86188656</v>
      </c>
      <c r="N17" s="5">
        <f>F17*'FGP 2017'!$C$27</f>
        <v>7528075.7883562772</v>
      </c>
      <c r="O17" s="5">
        <f>L17*'FGP 2017'!$C$28</f>
        <v>0</v>
      </c>
      <c r="P17" s="7">
        <f t="shared" si="2"/>
        <v>93716731.788356274</v>
      </c>
    </row>
    <row r="18" spans="1:16">
      <c r="A18" t="s">
        <v>88</v>
      </c>
      <c r="B18" s="5">
        <v>6743459337</v>
      </c>
      <c r="C18" s="5">
        <v>7364365775</v>
      </c>
      <c r="D18" s="5">
        <f t="shared" si="0"/>
        <v>1.0920753587988901</v>
      </c>
      <c r="E18" s="5">
        <f>D18*'FGP 2017'!I21</f>
        <v>8845767.815332016</v>
      </c>
      <c r="F18" s="5">
        <f t="shared" si="4"/>
        <v>6.6567757211249301E-2</v>
      </c>
      <c r="G18" s="4">
        <v>2451631615</v>
      </c>
      <c r="H18" s="4">
        <v>2607381779</v>
      </c>
      <c r="I18">
        <f t="shared" si="3"/>
        <v>1.0635291872755523</v>
      </c>
      <c r="J18" s="4">
        <v>5907056</v>
      </c>
      <c r="K18" s="7">
        <f t="shared" si="1"/>
        <v>6282326.466871175</v>
      </c>
      <c r="L18" s="7">
        <f t="shared" si="5"/>
        <v>0.20186540893908098</v>
      </c>
      <c r="M18" s="5">
        <v>73415556</v>
      </c>
      <c r="N18" s="5">
        <f>F18*'FGP 2017'!$C$27</f>
        <v>20942213.647110455</v>
      </c>
      <c r="O18" s="5">
        <f>L18*'FGP 2017'!$C$28</f>
        <v>27217221.106100813</v>
      </c>
      <c r="P18" s="7">
        <f t="shared" si="2"/>
        <v>121574990.75321127</v>
      </c>
    </row>
    <row r="19" spans="1:16">
      <c r="A19" t="s">
        <v>138</v>
      </c>
      <c r="B19" s="5">
        <v>9786868800</v>
      </c>
      <c r="C19" s="5">
        <v>10596399868</v>
      </c>
      <c r="D19" s="5">
        <f t="shared" si="0"/>
        <v>1.0827160437667254</v>
      </c>
      <c r="E19" s="5">
        <f>D19*'FGP 2017'!I22</f>
        <v>18766753.99895414</v>
      </c>
      <c r="F19" s="5">
        <f t="shared" si="4"/>
        <v>0.14122694037710637</v>
      </c>
      <c r="G19" s="4">
        <v>1370877741</v>
      </c>
      <c r="H19" s="4">
        <v>1274404033</v>
      </c>
      <c r="I19">
        <f t="shared" si="3"/>
        <v>0.92962632252703559</v>
      </c>
      <c r="J19" s="4">
        <v>6988116</v>
      </c>
      <c r="K19" s="7">
        <f t="shared" si="1"/>
        <v>6496336.5784723377</v>
      </c>
      <c r="L19" s="7">
        <f t="shared" si="5"/>
        <v>0.20874203958272577</v>
      </c>
      <c r="M19" s="5">
        <v>120654958</v>
      </c>
      <c r="N19" s="5">
        <f>F19*'FGP 2017'!$C$27</f>
        <v>44429989.562653996</v>
      </c>
      <c r="O19" s="5">
        <f>L19*'FGP 2017'!$C$28</f>
        <v>28144387.269321728</v>
      </c>
      <c r="P19" s="7">
        <f t="shared" si="2"/>
        <v>193229334.83197573</v>
      </c>
    </row>
    <row r="20" spans="1:16">
      <c r="A20" t="s">
        <v>139</v>
      </c>
      <c r="B20" s="5">
        <v>1841141354</v>
      </c>
      <c r="C20" s="5">
        <v>2014529830</v>
      </c>
      <c r="D20" s="5">
        <f t="shared" si="0"/>
        <v>1.0941744508770617</v>
      </c>
      <c r="E20" s="5">
        <f>D20*'FGP 2017'!I23</f>
        <v>5092813.0981182661</v>
      </c>
      <c r="F20" s="5">
        <f t="shared" si="4"/>
        <v>3.8325349807418897E-2</v>
      </c>
      <c r="G20" s="4">
        <v>2135398</v>
      </c>
      <c r="H20" s="4">
        <v>2168559</v>
      </c>
      <c r="I20">
        <f t="shared" si="3"/>
        <v>1.0155291894063776</v>
      </c>
      <c r="J20" s="4">
        <v>71815</v>
      </c>
      <c r="K20" s="7">
        <f t="shared" si="1"/>
        <v>72930.228737219004</v>
      </c>
      <c r="L20" s="7">
        <f t="shared" si="5"/>
        <v>2.3434137855926421E-3</v>
      </c>
      <c r="M20" s="5">
        <v>90139479</v>
      </c>
      <c r="N20" s="5">
        <f>F20*'FGP 2017'!$C$27</f>
        <v>12057153.453738043</v>
      </c>
      <c r="O20" s="5">
        <f>L20*'FGP 2017'!$C$28</f>
        <v>315959.09116260521</v>
      </c>
      <c r="P20" s="7">
        <f t="shared" si="2"/>
        <v>102512591.54490066</v>
      </c>
    </row>
    <row r="21" spans="1:16">
      <c r="A21" t="s">
        <v>140</v>
      </c>
      <c r="B21" s="5">
        <v>1039565887</v>
      </c>
      <c r="C21" s="5">
        <v>1142441408</v>
      </c>
      <c r="D21" s="5">
        <f t="shared" si="0"/>
        <v>1.0989600777463757</v>
      </c>
      <c r="E21" s="5">
        <f>D21*'FGP 2017'!I24</f>
        <v>2156931.1425129673</v>
      </c>
      <c r="F21" s="5">
        <f t="shared" si="4"/>
        <v>1.6231724776601158E-2</v>
      </c>
      <c r="G21" s="4">
        <v>0</v>
      </c>
      <c r="H21" s="4">
        <v>0</v>
      </c>
      <c r="I21" t="e">
        <f t="shared" si="3"/>
        <v>#DIV/0!</v>
      </c>
      <c r="J21" s="4">
        <v>0</v>
      </c>
      <c r="K21" s="7" t="e">
        <f t="shared" si="1"/>
        <v>#DIV/0!</v>
      </c>
      <c r="L21" s="7">
        <v>0</v>
      </c>
      <c r="M21" s="5">
        <v>37531376</v>
      </c>
      <c r="N21" s="5">
        <f>F21*'FGP 2017'!$C$27</f>
        <v>5106499.9389108624</v>
      </c>
      <c r="O21" s="5">
        <f>L21*'FGP 2017'!$C$28</f>
        <v>0</v>
      </c>
      <c r="P21" s="7">
        <f t="shared" si="2"/>
        <v>42637875.938910864</v>
      </c>
    </row>
    <row r="22" spans="1:16">
      <c r="A22" t="s">
        <v>141</v>
      </c>
      <c r="B22" s="5">
        <v>549299823</v>
      </c>
      <c r="C22" s="5">
        <v>531897077</v>
      </c>
      <c r="D22" s="5">
        <f t="shared" si="0"/>
        <v>0.96831831129135459</v>
      </c>
      <c r="E22" s="5">
        <f>D22*'FGP 2017'!I25</f>
        <v>1225600.4866014675</v>
      </c>
      <c r="F22" s="5">
        <f t="shared" si="4"/>
        <v>9.2231084212572988E-3</v>
      </c>
      <c r="G22" s="4">
        <v>6154211</v>
      </c>
      <c r="H22" s="22">
        <v>6969099</v>
      </c>
      <c r="I22">
        <f t="shared" si="3"/>
        <v>1.1324114496561786</v>
      </c>
      <c r="J22" s="4">
        <v>224913</v>
      </c>
      <c r="K22" s="7">
        <f t="shared" si="1"/>
        <v>254694.05637652008</v>
      </c>
      <c r="L22" s="7">
        <f t="shared" si="5"/>
        <v>8.1838981332667919E-3</v>
      </c>
      <c r="M22" s="5">
        <v>34648676</v>
      </c>
      <c r="N22" s="5">
        <f>F22*'FGP 2017'!$C$27</f>
        <v>2901589.5253234268</v>
      </c>
      <c r="O22" s="5">
        <f>L22*'FGP 2017'!$C$28</f>
        <v>1103423.147995343</v>
      </c>
      <c r="P22" s="7">
        <f t="shared" si="2"/>
        <v>38653688.673318774</v>
      </c>
    </row>
    <row r="23" spans="1:16">
      <c r="A23" t="s">
        <v>142</v>
      </c>
      <c r="B23" s="5">
        <v>6730196953</v>
      </c>
      <c r="C23" s="5">
        <v>7633166493</v>
      </c>
      <c r="D23" s="5">
        <f t="shared" si="0"/>
        <v>1.1341668819361221</v>
      </c>
      <c r="E23" s="5">
        <f>D23*'FGP 2017'!I26</f>
        <v>5920970.3788240943</v>
      </c>
      <c r="F23" s="5">
        <f t="shared" si="4"/>
        <v>4.4557547389996392E-2</v>
      </c>
      <c r="G23" s="4">
        <v>0</v>
      </c>
      <c r="H23" s="4">
        <v>0</v>
      </c>
      <c r="I23" t="e">
        <f t="shared" si="3"/>
        <v>#DIV/0!</v>
      </c>
      <c r="J23" s="4">
        <v>0</v>
      </c>
      <c r="K23" s="7" t="e">
        <f t="shared" si="1"/>
        <v>#DIV/0!</v>
      </c>
      <c r="L23" s="7">
        <v>0</v>
      </c>
      <c r="M23" s="5">
        <v>41166217</v>
      </c>
      <c r="N23" s="5">
        <f>F23*'FGP 2017'!$C$27</f>
        <v>14017802.553739376</v>
      </c>
      <c r="O23" s="5">
        <f>L23*'FGP 2017'!$C$28</f>
        <v>0</v>
      </c>
      <c r="P23" s="7">
        <f t="shared" si="2"/>
        <v>55184019.553739376</v>
      </c>
    </row>
    <row r="24" spans="1:16">
      <c r="A24" t="s">
        <v>143</v>
      </c>
      <c r="B24" s="5">
        <v>516076737</v>
      </c>
      <c r="C24" s="5">
        <v>552876788</v>
      </c>
      <c r="D24" s="5">
        <f t="shared" si="0"/>
        <v>1.0713073238176205</v>
      </c>
      <c r="E24" s="5">
        <f>D24*'FGP 2017'!I27</f>
        <v>4347976.8365338035</v>
      </c>
      <c r="F24" s="5">
        <f t="shared" si="4"/>
        <v>3.2720174489867554E-2</v>
      </c>
      <c r="G24" s="4">
        <v>0</v>
      </c>
      <c r="H24" s="4">
        <v>0</v>
      </c>
      <c r="I24" t="e">
        <f t="shared" si="3"/>
        <v>#DIV/0!</v>
      </c>
      <c r="J24" s="4">
        <v>0</v>
      </c>
      <c r="K24" s="7" t="e">
        <f t="shared" si="1"/>
        <v>#DIV/0!</v>
      </c>
      <c r="L24" s="7">
        <v>0</v>
      </c>
      <c r="M24" s="5">
        <v>94850859</v>
      </c>
      <c r="N24" s="5">
        <f>F24*'FGP 2017'!$C$27</f>
        <v>10293765.532207865</v>
      </c>
      <c r="O24" s="5">
        <f>L24*'FGP 2017'!$C$28</f>
        <v>0</v>
      </c>
      <c r="P24" s="7">
        <f t="shared" si="2"/>
        <v>105144624.53220786</v>
      </c>
    </row>
    <row r="25" spans="1:16">
      <c r="A25" t="s">
        <v>89</v>
      </c>
      <c r="B25" s="5">
        <v>2299178360</v>
      </c>
      <c r="C25" s="5">
        <v>2570768538</v>
      </c>
      <c r="D25" s="5">
        <f t="shared" si="0"/>
        <v>1.1181248844043574</v>
      </c>
      <c r="E25" s="5">
        <f>D25*'FGP 2017'!I28</f>
        <v>7051479.1822435372</v>
      </c>
      <c r="F25" s="5">
        <f t="shared" si="4"/>
        <v>5.3065054835621205E-2</v>
      </c>
      <c r="G25" s="4">
        <v>0</v>
      </c>
      <c r="H25" s="4">
        <v>0</v>
      </c>
      <c r="I25">
        <v>0</v>
      </c>
      <c r="J25" s="4">
        <v>0</v>
      </c>
      <c r="K25" s="7">
        <f t="shared" si="1"/>
        <v>0</v>
      </c>
      <c r="L25" s="7">
        <f t="shared" si="5"/>
        <v>0</v>
      </c>
      <c r="M25" s="5">
        <v>94872995</v>
      </c>
      <c r="N25" s="5">
        <f>F25*'FGP 2017'!$C$27</f>
        <v>16694264.041922871</v>
      </c>
      <c r="O25" s="5">
        <f>L25*'FGP 2017'!$C$28</f>
        <v>0</v>
      </c>
      <c r="P25" s="7">
        <f t="shared" si="2"/>
        <v>111567259.04192287</v>
      </c>
    </row>
    <row r="26" spans="1:16">
      <c r="A26" t="s">
        <v>153</v>
      </c>
      <c r="B26" s="5">
        <v>2694470012</v>
      </c>
      <c r="C26" s="5">
        <v>3220405927</v>
      </c>
      <c r="D26" s="5">
        <f t="shared" si="0"/>
        <v>1.195190858557605</v>
      </c>
      <c r="E26" s="5">
        <f>D26*'FGP 2017'!I29</f>
        <v>2461575.6509869108</v>
      </c>
      <c r="F26" s="5">
        <f t="shared" si="4"/>
        <v>1.8524290227017369E-2</v>
      </c>
      <c r="G26" s="4">
        <v>0</v>
      </c>
      <c r="H26" s="4">
        <v>0</v>
      </c>
      <c r="I26">
        <v>0</v>
      </c>
      <c r="J26" s="4">
        <v>0</v>
      </c>
      <c r="K26" s="7">
        <f t="shared" si="1"/>
        <v>0</v>
      </c>
      <c r="L26" s="7">
        <f t="shared" si="5"/>
        <v>0</v>
      </c>
      <c r="M26" s="5">
        <v>44883561</v>
      </c>
      <c r="N26" s="5">
        <f>F26*'FGP 2017'!$C$27</f>
        <v>5827740.9341608398</v>
      </c>
      <c r="O26" s="5">
        <f>L26*'FGP 2017'!$C$28</f>
        <v>0</v>
      </c>
      <c r="P26" s="7">
        <f t="shared" si="2"/>
        <v>50711301.934160843</v>
      </c>
    </row>
    <row r="27" spans="1:16">
      <c r="A27" t="s">
        <v>145</v>
      </c>
      <c r="B27" s="5">
        <v>3262157157</v>
      </c>
      <c r="C27" s="5">
        <v>3471609612</v>
      </c>
      <c r="D27" s="5">
        <f t="shared" si="0"/>
        <v>1.0642067334342102</v>
      </c>
      <c r="E27" s="5">
        <f>D27*'FGP 2017'!I30</f>
        <v>1765581.7589646275</v>
      </c>
      <c r="F27" s="5">
        <f t="shared" si="4"/>
        <v>1.3286672261921271E-2</v>
      </c>
      <c r="G27" s="4">
        <v>0</v>
      </c>
      <c r="H27" s="4">
        <v>0</v>
      </c>
      <c r="I27" t="e">
        <f t="shared" si="3"/>
        <v>#DIV/0!</v>
      </c>
      <c r="J27" s="4">
        <v>0</v>
      </c>
      <c r="K27" s="7" t="e">
        <f t="shared" si="1"/>
        <v>#DIV/0!</v>
      </c>
      <c r="L27" s="7">
        <v>0</v>
      </c>
      <c r="M27" s="5">
        <v>29824745</v>
      </c>
      <c r="N27" s="5">
        <f>F27*'FGP 2017'!$C$27</f>
        <v>4179986.5404098313</v>
      </c>
      <c r="O27" s="5">
        <f>L27*'FGP 2017'!$C$28</f>
        <v>0</v>
      </c>
      <c r="P27" s="7">
        <f t="shared" si="2"/>
        <v>34004731.540409833</v>
      </c>
    </row>
    <row r="28" spans="1:16">
      <c r="A28" t="s">
        <v>146</v>
      </c>
      <c r="B28" s="5">
        <v>1265636414</v>
      </c>
      <c r="C28" s="5">
        <v>1502761008</v>
      </c>
      <c r="D28" s="5">
        <f t="shared" si="0"/>
        <v>1.1873560142368027</v>
      </c>
      <c r="E28" s="5">
        <f>D28*'FGP 2017'!I31</f>
        <v>3323280.0620432589</v>
      </c>
      <c r="F28" s="5">
        <f t="shared" si="4"/>
        <v>2.5008942686879445E-2</v>
      </c>
      <c r="G28" s="4">
        <v>0</v>
      </c>
      <c r="H28" s="4">
        <v>0</v>
      </c>
      <c r="I28" t="e">
        <f t="shared" si="3"/>
        <v>#DIV/0!</v>
      </c>
      <c r="J28" s="4">
        <v>0</v>
      </c>
      <c r="K28" s="7" t="e">
        <f t="shared" si="1"/>
        <v>#DIV/0!</v>
      </c>
      <c r="L28" s="7">
        <v>0</v>
      </c>
      <c r="M28" s="5">
        <v>48129383</v>
      </c>
      <c r="N28" s="5">
        <f>F28*'FGP 2017'!$C$27</f>
        <v>7867812.3280449435</v>
      </c>
      <c r="O28" s="5">
        <f>L28*'FGP 2017'!$C$28</f>
        <v>0</v>
      </c>
      <c r="P28" s="7">
        <f t="shared" si="2"/>
        <v>55997195.328044944</v>
      </c>
    </row>
    <row r="29" spans="1:16">
      <c r="A29" t="s">
        <v>147</v>
      </c>
      <c r="B29" s="5">
        <v>3239076640</v>
      </c>
      <c r="C29" s="5">
        <v>3243088476</v>
      </c>
      <c r="D29" s="5">
        <f t="shared" si="0"/>
        <v>1.0012385739659435</v>
      </c>
      <c r="E29" s="5">
        <f>D29*'FGP 2017'!I32</f>
        <v>3035646.2212601784</v>
      </c>
      <c r="F29" s="5">
        <f t="shared" si="4"/>
        <v>2.2844388961447012E-2</v>
      </c>
      <c r="G29" s="4">
        <v>0</v>
      </c>
      <c r="H29" s="4">
        <v>0</v>
      </c>
      <c r="I29" t="e">
        <f t="shared" si="3"/>
        <v>#DIV/0!</v>
      </c>
      <c r="J29" s="4">
        <v>0</v>
      </c>
      <c r="K29" s="7" t="e">
        <f t="shared" si="1"/>
        <v>#DIV/0!</v>
      </c>
      <c r="L29" s="7">
        <v>0</v>
      </c>
      <c r="M29" s="5">
        <v>29945765</v>
      </c>
      <c r="N29" s="5">
        <f>F29*'FGP 2017'!$C$27</f>
        <v>7186843.8161450941</v>
      </c>
      <c r="O29" s="5">
        <f>L29*'FGP 2017'!$C$28</f>
        <v>0</v>
      </c>
      <c r="P29" s="7">
        <f t="shared" si="2"/>
        <v>37132608.816145092</v>
      </c>
    </row>
    <row r="30" spans="1:16">
      <c r="A30" t="s">
        <v>90</v>
      </c>
      <c r="B30" s="5">
        <v>2657095881</v>
      </c>
      <c r="C30" s="5">
        <v>2888175183</v>
      </c>
      <c r="D30" s="5">
        <f t="shared" si="0"/>
        <v>1.0869668662137375</v>
      </c>
      <c r="E30" s="5">
        <f>D30*'FGP 2017'!I33</f>
        <v>3268438.7138584047</v>
      </c>
      <c r="F30" s="5">
        <f t="shared" si="4"/>
        <v>2.4596240745417743E-2</v>
      </c>
      <c r="G30" s="4">
        <v>0</v>
      </c>
      <c r="H30" s="4">
        <v>0</v>
      </c>
      <c r="I30" t="e">
        <f t="shared" si="3"/>
        <v>#DIV/0!</v>
      </c>
      <c r="J30" s="4">
        <v>0</v>
      </c>
      <c r="K30" s="7" t="e">
        <f t="shared" si="1"/>
        <v>#DIV/0!</v>
      </c>
      <c r="L30" s="7">
        <v>0</v>
      </c>
      <c r="M30" s="5">
        <v>25109090</v>
      </c>
      <c r="N30" s="5">
        <f>F30*'FGP 2017'!$C$27</f>
        <v>7737976.3144439375</v>
      </c>
      <c r="O30" s="5">
        <f>L30*'FGP 2017'!$C$28</f>
        <v>0</v>
      </c>
      <c r="P30" s="7">
        <f t="shared" si="2"/>
        <v>32847066.314443938</v>
      </c>
    </row>
    <row r="31" spans="1:16">
      <c r="A31" t="s">
        <v>148</v>
      </c>
      <c r="B31" s="5">
        <v>385636449</v>
      </c>
      <c r="C31" s="5">
        <v>438834116</v>
      </c>
      <c r="D31" s="5">
        <f t="shared" si="0"/>
        <v>1.1379477151030399</v>
      </c>
      <c r="E31" s="5">
        <f>D31*'FGP 2017'!I34</f>
        <v>2763417.2662059544</v>
      </c>
      <c r="F31" s="5">
        <f t="shared" si="4"/>
        <v>2.0795762842806171E-2</v>
      </c>
      <c r="G31" s="4">
        <v>17234095</v>
      </c>
      <c r="H31" s="4">
        <v>28333835</v>
      </c>
      <c r="I31">
        <f t="shared" si="3"/>
        <v>1.6440570276536133</v>
      </c>
      <c r="J31" s="4">
        <v>454688</v>
      </c>
      <c r="K31" s="7">
        <f t="shared" si="1"/>
        <v>747533.00178976613</v>
      </c>
      <c r="L31" s="7">
        <f t="shared" si="5"/>
        <v>2.4019932090046898E-2</v>
      </c>
      <c r="M31" s="5">
        <v>45803078</v>
      </c>
      <c r="N31" s="5">
        <f>F31*'FGP 2017'!$C$27</f>
        <v>6542346.1245152345</v>
      </c>
      <c r="O31" s="5">
        <f>L31*'FGP 2017'!$C$28</f>
        <v>3238572.7009109487</v>
      </c>
      <c r="P31" s="7">
        <f t="shared" si="2"/>
        <v>55583996.825426184</v>
      </c>
    </row>
    <row r="32" spans="1:16">
      <c r="A32" t="s">
        <v>149</v>
      </c>
      <c r="B32" s="5">
        <v>2989199817</v>
      </c>
      <c r="C32" s="5">
        <v>3109962087</v>
      </c>
      <c r="D32" s="5">
        <f t="shared" si="0"/>
        <v>1.0403995307751619</v>
      </c>
      <c r="E32" s="5">
        <f>D32*'FGP 2017'!I35</f>
        <v>3763924.1296533961</v>
      </c>
      <c r="F32" s="5">
        <f t="shared" si="4"/>
        <v>2.8324956392146248E-2</v>
      </c>
      <c r="G32" s="4">
        <v>0</v>
      </c>
      <c r="H32" s="4">
        <v>0</v>
      </c>
      <c r="I32" t="e">
        <f t="shared" si="3"/>
        <v>#DIV/0!</v>
      </c>
      <c r="J32" s="4">
        <v>0</v>
      </c>
      <c r="K32" s="7" t="e">
        <f t="shared" si="1"/>
        <v>#DIV/0!</v>
      </c>
      <c r="L32" s="7">
        <v>0</v>
      </c>
      <c r="M32" s="5">
        <v>49509217</v>
      </c>
      <c r="N32" s="5">
        <f>F32*'FGP 2017'!$C$27</f>
        <v>8911030.1016596481</v>
      </c>
      <c r="O32" s="5">
        <f>L32*'FGP 2017'!$C$28</f>
        <v>0</v>
      </c>
      <c r="P32" s="7">
        <f t="shared" si="2"/>
        <v>58420247.101659648</v>
      </c>
    </row>
    <row r="33" spans="1:16">
      <c r="A33" t="s">
        <v>150</v>
      </c>
      <c r="B33" s="5">
        <v>221223912</v>
      </c>
      <c r="C33" s="5">
        <v>233168380</v>
      </c>
      <c r="D33" s="5">
        <f t="shared" si="0"/>
        <v>1.0539926624206881</v>
      </c>
      <c r="E33" s="5">
        <f>D33*'FGP 2017'!I36</f>
        <v>1381735.8967710508</v>
      </c>
      <c r="F33" s="5">
        <f t="shared" si="4"/>
        <v>1.0398086590843987E-2</v>
      </c>
      <c r="G33" s="4">
        <v>0</v>
      </c>
      <c r="H33" s="4">
        <v>0</v>
      </c>
      <c r="I33" t="e">
        <f t="shared" si="3"/>
        <v>#DIV/0!</v>
      </c>
      <c r="J33" s="4">
        <v>0</v>
      </c>
      <c r="K33" s="7" t="e">
        <f t="shared" si="1"/>
        <v>#DIV/0!</v>
      </c>
      <c r="L33" s="7">
        <v>0</v>
      </c>
      <c r="M33" s="5">
        <v>31392711</v>
      </c>
      <c r="N33" s="5">
        <f>F33*'FGP 2017'!$C$27</f>
        <v>3271237.6085551828</v>
      </c>
      <c r="O33" s="5">
        <f>L33*'FGP 2017'!$C$28</f>
        <v>0</v>
      </c>
      <c r="P33" s="7">
        <f t="shared" si="2"/>
        <v>34663948.608555183</v>
      </c>
    </row>
    <row r="34" spans="1:16">
      <c r="A34" t="s">
        <v>151</v>
      </c>
      <c r="B34" s="5">
        <v>3067599435</v>
      </c>
      <c r="C34" s="5">
        <v>3164500473</v>
      </c>
      <c r="D34" s="5">
        <f t="shared" si="0"/>
        <v>1.0315885564765728</v>
      </c>
      <c r="E34" s="5">
        <f>D34*'FGP 2017'!I37</f>
        <v>8414503.8325989246</v>
      </c>
      <c r="F34" s="5">
        <f t="shared" si="4"/>
        <v>6.3322332201701359E-2</v>
      </c>
      <c r="G34" s="4">
        <v>0</v>
      </c>
      <c r="H34" s="4">
        <v>0</v>
      </c>
      <c r="I34" t="e">
        <f t="shared" si="3"/>
        <v>#DIV/0!</v>
      </c>
      <c r="J34" s="4">
        <v>0</v>
      </c>
      <c r="K34" s="7" t="e">
        <f t="shared" si="1"/>
        <v>#DIV/0!</v>
      </c>
      <c r="L34" s="7">
        <v>0</v>
      </c>
      <c r="M34" s="5">
        <v>83688467</v>
      </c>
      <c r="N34" s="5">
        <f>F34*'FGP 2017'!$C$27</f>
        <v>19921203.074229944</v>
      </c>
      <c r="O34" s="5">
        <f>L34*'FGP 2017'!$C$28</f>
        <v>0</v>
      </c>
      <c r="P34" s="7">
        <f t="shared" si="2"/>
        <v>103609670.07422994</v>
      </c>
    </row>
    <row r="35" spans="1:16">
      <c r="A35" t="s">
        <v>152</v>
      </c>
      <c r="B35" s="5">
        <v>706484029</v>
      </c>
      <c r="C35" s="5">
        <v>813939954</v>
      </c>
      <c r="D35" s="5">
        <f t="shared" si="0"/>
        <v>1.1520995812914547</v>
      </c>
      <c r="E35" s="5">
        <f>D35*'FGP 2017'!I38</f>
        <v>2499484.6500101364</v>
      </c>
      <c r="F35" s="5">
        <f t="shared" si="4"/>
        <v>1.880956982012693E-2</v>
      </c>
      <c r="G35" s="4">
        <v>31301991</v>
      </c>
      <c r="H35" s="4">
        <v>38935956</v>
      </c>
      <c r="I35">
        <f t="shared" si="3"/>
        <v>1.2438811320340613</v>
      </c>
      <c r="J35" s="4">
        <v>1042167</v>
      </c>
      <c r="K35" s="7">
        <f t="shared" si="1"/>
        <v>1296331.8677285416</v>
      </c>
      <c r="L35" s="7">
        <f t="shared" si="5"/>
        <v>4.1654085310551051E-2</v>
      </c>
      <c r="M35" s="5">
        <v>59235595</v>
      </c>
      <c r="N35" s="5">
        <f>F35*'FGP 2017'!$C$27</f>
        <v>5917489.882275492</v>
      </c>
      <c r="O35" s="5">
        <f>L35*'FGP 2017'!$C$28</f>
        <v>5616160.0733277928</v>
      </c>
      <c r="P35" s="7">
        <f t="shared" si="2"/>
        <v>70769244.955603287</v>
      </c>
    </row>
    <row r="36" spans="1:16">
      <c r="A36" t="s">
        <v>91</v>
      </c>
      <c r="B36" s="5">
        <v>1058136330</v>
      </c>
      <c r="C36" s="5">
        <v>1120219255</v>
      </c>
      <c r="D36" s="5">
        <f t="shared" si="0"/>
        <v>1.0586719529798208</v>
      </c>
      <c r="E36" s="5">
        <f>D36*'FGP 2017'!I39</f>
        <v>1692760.3432012254</v>
      </c>
      <c r="F36" s="5">
        <f t="shared" si="4"/>
        <v>1.2738663493715134E-2</v>
      </c>
      <c r="G36" s="4">
        <v>0</v>
      </c>
      <c r="H36" s="4">
        <v>0</v>
      </c>
      <c r="I36" t="e">
        <f t="shared" si="3"/>
        <v>#DIV/0!</v>
      </c>
      <c r="J36" s="4">
        <v>0</v>
      </c>
      <c r="K36" s="7" t="e">
        <f t="shared" si="1"/>
        <v>#DIV/0!</v>
      </c>
      <c r="L36" s="7">
        <v>0</v>
      </c>
      <c r="M36" s="5">
        <v>65980157</v>
      </c>
      <c r="N36" s="5">
        <f>F36*'FGP 2017'!$C$27</f>
        <v>4007583.004748526</v>
      </c>
      <c r="O36" s="5">
        <f>L36*'FGP 2017'!$C$28</f>
        <v>0</v>
      </c>
      <c r="P36" s="7">
        <f t="shared" si="2"/>
        <v>69987740.004748523</v>
      </c>
    </row>
    <row r="37" spans="1:16">
      <c r="A37" t="s">
        <v>92</v>
      </c>
      <c r="B37" s="5"/>
      <c r="C37" s="5"/>
      <c r="D37" s="5"/>
      <c r="E37" s="5">
        <v>132883669</v>
      </c>
      <c r="F37" s="5"/>
      <c r="K37" s="7">
        <v>31121362</v>
      </c>
    </row>
    <row r="38" spans="1:16">
      <c r="B38" s="5"/>
      <c r="C38" s="5"/>
      <c r="D38" s="5"/>
      <c r="E38" s="5"/>
      <c r="F38" s="5"/>
    </row>
    <row r="39" spans="1:16">
      <c r="B39" s="5"/>
      <c r="C39" s="5"/>
      <c r="D39" s="5"/>
      <c r="E39" s="5"/>
      <c r="F39" s="5"/>
    </row>
    <row r="40" spans="1:16">
      <c r="B40" s="5"/>
      <c r="C40" s="5"/>
      <c r="D40" s="5"/>
      <c r="E40" s="5"/>
      <c r="F40" s="5"/>
    </row>
    <row r="41" spans="1:16">
      <c r="B41" s="5"/>
      <c r="C41" s="5"/>
      <c r="D41" s="5"/>
      <c r="E41" s="5"/>
      <c r="F41" s="5"/>
    </row>
    <row r="42" spans="1:16">
      <c r="B42" s="5"/>
      <c r="C42" s="5"/>
      <c r="D42" s="5"/>
      <c r="E42" s="5"/>
      <c r="F42" s="5"/>
    </row>
    <row r="43" spans="1:16">
      <c r="B43" s="5"/>
      <c r="C43" s="5"/>
      <c r="D43" s="5"/>
      <c r="E43" s="5"/>
      <c r="F43" s="5"/>
    </row>
    <row r="44" spans="1:16">
      <c r="B44" s="5"/>
      <c r="C44" s="5"/>
      <c r="D44" s="5"/>
      <c r="E44" s="5"/>
      <c r="F44" s="5"/>
    </row>
  </sheetData>
  <mergeCells count="3">
    <mergeCell ref="B2:F2"/>
    <mergeCell ref="G2:L2"/>
    <mergeCell ref="M2:P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8"/>
  <sheetViews>
    <sheetView zoomScale="200" zoomScaleNormal="200" zoomScalePageLayoutView="200" workbookViewId="0">
      <selection activeCell="H6" sqref="H6"/>
    </sheetView>
  </sheetViews>
  <sheetFormatPr baseColWidth="10" defaultRowHeight="15" x14ac:dyDescent="0"/>
  <cols>
    <col min="1" max="1" width="15.5" customWidth="1"/>
    <col min="2" max="2" width="17.6640625" bestFit="1" customWidth="1"/>
    <col min="3" max="3" width="18.5" customWidth="1"/>
    <col min="4" max="4" width="16.6640625" bestFit="1" customWidth="1"/>
    <col min="5" max="6" width="15.1640625" bestFit="1" customWidth="1"/>
    <col min="7" max="7" width="17.83203125" customWidth="1"/>
    <col min="8" max="9" width="16.6640625" bestFit="1" customWidth="1"/>
    <col min="10" max="10" width="15.1640625" bestFit="1" customWidth="1"/>
    <col min="11" max="11" width="16.6640625" bestFit="1" customWidth="1"/>
  </cols>
  <sheetData>
    <row r="5" spans="1:8">
      <c r="B5" t="s">
        <v>28</v>
      </c>
      <c r="C5" t="s">
        <v>56</v>
      </c>
      <c r="D5" s="13" t="s">
        <v>47</v>
      </c>
      <c r="E5" s="13" t="s">
        <v>113</v>
      </c>
      <c r="F5" s="13" t="s">
        <v>114</v>
      </c>
      <c r="G5" t="s">
        <v>115</v>
      </c>
      <c r="H5" s="13" t="s">
        <v>157</v>
      </c>
    </row>
    <row r="6" spans="1:8">
      <c r="A6" t="s">
        <v>79</v>
      </c>
      <c r="B6" s="7">
        <f>'FGP 2017'!AB8</f>
        <v>478518971.28204328</v>
      </c>
      <c r="C6" s="7">
        <f>FFM!P5</f>
        <v>46358069.669531919</v>
      </c>
      <c r="D6" s="4">
        <v>11642792</v>
      </c>
      <c r="E6">
        <v>0</v>
      </c>
      <c r="F6">
        <v>0</v>
      </c>
      <c r="G6" s="7">
        <f>SUM(B6:F6)</f>
        <v>536519832.95157522</v>
      </c>
      <c r="H6" s="7">
        <f t="shared" ref="H6:H19" si="0">B6*0.2</f>
        <v>95703794.256408662</v>
      </c>
    </row>
    <row r="7" spans="1:8">
      <c r="A7" t="s">
        <v>80</v>
      </c>
      <c r="B7" s="7">
        <f>'FGP 2017'!AB9</f>
        <v>1306889572.6616449</v>
      </c>
      <c r="C7" s="7">
        <f>FFM!P6</f>
        <v>38653519.490480214</v>
      </c>
      <c r="D7" s="4">
        <v>53753955</v>
      </c>
      <c r="E7">
        <v>0</v>
      </c>
      <c r="F7">
        <v>0</v>
      </c>
      <c r="G7" s="7">
        <f t="shared" ref="G7:G37" si="1">SUM(B7:F7)</f>
        <v>1399297047.1521251</v>
      </c>
      <c r="H7" s="7">
        <f t="shared" si="0"/>
        <v>261377914.53232899</v>
      </c>
    </row>
    <row r="8" spans="1:8">
      <c r="A8" t="s">
        <v>128</v>
      </c>
      <c r="B8" s="7">
        <f>'FGP 2017'!AB10</f>
        <v>302350209.78212643</v>
      </c>
      <c r="C8" s="7">
        <f>FFM!P7</f>
        <v>15428361.762715068</v>
      </c>
      <c r="D8" s="4">
        <v>12794783</v>
      </c>
      <c r="E8">
        <v>0</v>
      </c>
      <c r="F8">
        <v>0</v>
      </c>
      <c r="G8" s="7">
        <f t="shared" si="1"/>
        <v>330573354.54484147</v>
      </c>
      <c r="H8" s="7">
        <f t="shared" si="0"/>
        <v>60470041.956425287</v>
      </c>
    </row>
    <row r="9" spans="1:8">
      <c r="A9" t="s">
        <v>129</v>
      </c>
      <c r="B9" s="7">
        <f>'FGP 2017'!AB11</f>
        <v>342667896.97772765</v>
      </c>
      <c r="C9" s="7">
        <f>FFM!P8</f>
        <v>25104037.86104852</v>
      </c>
      <c r="D9" s="4">
        <v>7838605</v>
      </c>
      <c r="E9" s="4">
        <v>132694617</v>
      </c>
      <c r="F9">
        <v>0</v>
      </c>
      <c r="G9" s="7">
        <f t="shared" si="1"/>
        <v>508305156.83877617</v>
      </c>
      <c r="H9" s="7">
        <f t="shared" si="0"/>
        <v>68533579.395545527</v>
      </c>
    </row>
    <row r="10" spans="1:8">
      <c r="A10" t="s">
        <v>130</v>
      </c>
      <c r="B10" s="7">
        <f>'FGP 2017'!AB12</f>
        <v>1087794602.7823701</v>
      </c>
      <c r="C10" s="7">
        <f>FFM!P9</f>
        <v>42076336.490952857</v>
      </c>
      <c r="D10" s="4">
        <v>39353243</v>
      </c>
      <c r="E10" s="4">
        <v>742424</v>
      </c>
      <c r="F10">
        <v>0</v>
      </c>
      <c r="G10" s="7">
        <f t="shared" si="1"/>
        <v>1169966606.2733231</v>
      </c>
      <c r="H10" s="7">
        <f t="shared" si="0"/>
        <v>217558920.55647403</v>
      </c>
    </row>
    <row r="11" spans="1:8">
      <c r="A11" t="s">
        <v>87</v>
      </c>
      <c r="B11" s="7">
        <f>'FGP 2017'!AB13</f>
        <v>286883407.58539027</v>
      </c>
      <c r="C11" s="7">
        <f>FFM!P10</f>
        <v>25007090.835618038</v>
      </c>
      <c r="D11" s="4">
        <v>7265901</v>
      </c>
      <c r="E11">
        <v>0</v>
      </c>
      <c r="F11">
        <v>0</v>
      </c>
      <c r="G11" s="7">
        <f t="shared" si="1"/>
        <v>319156399.42100829</v>
      </c>
      <c r="H11" s="7">
        <f t="shared" si="0"/>
        <v>57376681.517078057</v>
      </c>
    </row>
    <row r="12" spans="1:8">
      <c r="A12" t="s">
        <v>131</v>
      </c>
      <c r="B12" s="7">
        <f>'FGP 2017'!AB14</f>
        <v>1846258854.5239067</v>
      </c>
      <c r="C12" s="7">
        <f>FFM!P11</f>
        <v>57746380.439680114</v>
      </c>
      <c r="D12" s="4">
        <v>17600565</v>
      </c>
      <c r="E12" s="4">
        <v>6215454</v>
      </c>
      <c r="F12" s="4">
        <v>60409517</v>
      </c>
      <c r="G12" s="7">
        <f t="shared" si="1"/>
        <v>1988230770.9635868</v>
      </c>
      <c r="H12" s="7">
        <f t="shared" si="0"/>
        <v>369251770.90478134</v>
      </c>
    </row>
    <row r="13" spans="1:8">
      <c r="A13" t="s">
        <v>132</v>
      </c>
      <c r="B13" s="7">
        <f>'FGP 2017'!AB15</f>
        <v>1341447155.4403284</v>
      </c>
      <c r="C13" s="7">
        <f>FFM!P12</f>
        <v>59734195.587509245</v>
      </c>
      <c r="D13" s="4">
        <v>51995196</v>
      </c>
      <c r="E13" s="4">
        <v>0</v>
      </c>
      <c r="F13">
        <v>0</v>
      </c>
      <c r="G13" s="7">
        <f t="shared" si="1"/>
        <v>1453176547.0278375</v>
      </c>
      <c r="H13" s="7">
        <f t="shared" si="0"/>
        <v>268289431.08806568</v>
      </c>
    </row>
    <row r="14" spans="1:8">
      <c r="A14" t="s">
        <v>133</v>
      </c>
      <c r="B14" s="7">
        <f>'FGP 2017'!AB16</f>
        <v>4863226346.4213409</v>
      </c>
      <c r="C14" s="7">
        <f>FFM!P13</f>
        <v>279366589.55183339</v>
      </c>
      <c r="D14" s="4">
        <v>244384072</v>
      </c>
      <c r="E14" s="4">
        <v>0</v>
      </c>
      <c r="F14">
        <v>0</v>
      </c>
      <c r="G14" s="7">
        <f t="shared" si="1"/>
        <v>5386977007.9731741</v>
      </c>
      <c r="H14" s="7">
        <f t="shared" si="0"/>
        <v>972645269.28426826</v>
      </c>
    </row>
    <row r="15" spans="1:8">
      <c r="A15" t="s">
        <v>134</v>
      </c>
      <c r="B15" s="7">
        <f>'FGP 2017'!AB17</f>
        <v>596272005.50565052</v>
      </c>
      <c r="C15" s="7">
        <f>FFM!P14</f>
        <v>51678294.797033966</v>
      </c>
      <c r="D15" s="4">
        <v>17053650</v>
      </c>
      <c r="E15" s="4">
        <v>0</v>
      </c>
      <c r="F15">
        <v>0</v>
      </c>
      <c r="G15" s="7">
        <f t="shared" si="1"/>
        <v>665003950.30268455</v>
      </c>
      <c r="H15" s="7">
        <f t="shared" si="0"/>
        <v>119254401.10113011</v>
      </c>
    </row>
    <row r="16" spans="1:8">
      <c r="A16" t="s">
        <v>135</v>
      </c>
      <c r="B16" s="7">
        <f>'FGP 2017'!AB18</f>
        <v>1939048310.5801201</v>
      </c>
      <c r="C16" s="7">
        <f>FFM!P15</f>
        <v>79774011.135354713</v>
      </c>
      <c r="D16" s="4">
        <v>48399613</v>
      </c>
      <c r="E16" s="4">
        <v>0</v>
      </c>
      <c r="F16">
        <v>0</v>
      </c>
      <c r="G16" s="7">
        <f t="shared" si="1"/>
        <v>2067221934.7154748</v>
      </c>
      <c r="H16" s="7">
        <f t="shared" si="0"/>
        <v>387809662.11602402</v>
      </c>
    </row>
    <row r="17" spans="1:11">
      <c r="A17" t="s">
        <v>154</v>
      </c>
      <c r="B17" s="7">
        <f>'FGP 2017'!AB19</f>
        <v>1078770423.807164</v>
      </c>
      <c r="C17" s="7">
        <f>FFM!P16</f>
        <v>38845345.137022763</v>
      </c>
      <c r="D17" s="4">
        <v>18656486</v>
      </c>
      <c r="E17" s="4">
        <v>0</v>
      </c>
      <c r="F17" s="4">
        <v>43795010</v>
      </c>
      <c r="G17" s="7">
        <f t="shared" si="1"/>
        <v>1180067264.9441867</v>
      </c>
      <c r="H17" s="7">
        <f t="shared" si="0"/>
        <v>215754084.7614328</v>
      </c>
    </row>
    <row r="18" spans="1:11">
      <c r="A18" t="s">
        <v>137</v>
      </c>
      <c r="B18" s="7">
        <f>'FGP 2017'!AB20</f>
        <v>887849950.10556531</v>
      </c>
      <c r="C18" s="7">
        <f>FFM!P17</f>
        <v>93716731.788356274</v>
      </c>
      <c r="D18" s="4">
        <v>19351293</v>
      </c>
      <c r="E18" s="4">
        <v>0</v>
      </c>
      <c r="F18">
        <v>0</v>
      </c>
      <c r="G18" s="7">
        <f t="shared" si="1"/>
        <v>1000917974.8939216</v>
      </c>
      <c r="H18" s="7">
        <f t="shared" si="0"/>
        <v>177569990.02111307</v>
      </c>
    </row>
    <row r="19" spans="1:11">
      <c r="A19" t="s">
        <v>88</v>
      </c>
      <c r="B19" s="7">
        <f>'FGP 2017'!AB21</f>
        <v>2988662555.9417944</v>
      </c>
      <c r="C19" s="7">
        <f>FFM!P18</f>
        <v>121574990.75321127</v>
      </c>
      <c r="D19" s="4">
        <v>90544276</v>
      </c>
      <c r="E19" s="4">
        <v>0</v>
      </c>
      <c r="F19">
        <v>0</v>
      </c>
      <c r="G19" s="7">
        <f t="shared" si="1"/>
        <v>3200781822.6950059</v>
      </c>
      <c r="H19" s="7">
        <f t="shared" si="0"/>
        <v>597732511.1883589</v>
      </c>
    </row>
    <row r="20" spans="1:11">
      <c r="A20" t="s">
        <v>138</v>
      </c>
      <c r="B20" s="7">
        <f>'FGP 2017'!AB22</f>
        <v>6196777760.2162867</v>
      </c>
      <c r="C20" s="7">
        <f>FFM!P19</f>
        <v>193229334.83197573</v>
      </c>
      <c r="D20" s="4">
        <v>134404226</v>
      </c>
      <c r="E20" s="4">
        <v>0</v>
      </c>
      <c r="F20" s="4">
        <v>33456918</v>
      </c>
      <c r="G20" s="7">
        <f t="shared" si="1"/>
        <v>6557868239.0482626</v>
      </c>
      <c r="H20" s="7">
        <f>B20*0.2</f>
        <v>1239355552.0432575</v>
      </c>
      <c r="I20" s="7">
        <f>H20*0.8</f>
        <v>991484441.634606</v>
      </c>
      <c r="J20" s="7">
        <f>C20*0.8</f>
        <v>154583467.86558059</v>
      </c>
      <c r="K20" s="7">
        <f>I20+J20</f>
        <v>1146067909.5001867</v>
      </c>
    </row>
    <row r="21" spans="1:11">
      <c r="A21" t="s">
        <v>139</v>
      </c>
      <c r="B21" s="7">
        <f>'FGP 2017'!AB23</f>
        <v>1411141030.2188823</v>
      </c>
      <c r="C21" s="7">
        <f>FFM!P20</f>
        <v>102512591.54490066</v>
      </c>
      <c r="D21" s="4">
        <v>39276648</v>
      </c>
      <c r="E21" s="4">
        <v>0</v>
      </c>
      <c r="F21" s="4">
        <v>35812884</v>
      </c>
      <c r="G21" s="7">
        <f t="shared" si="1"/>
        <v>1588743153.763783</v>
      </c>
      <c r="H21" s="7">
        <f t="shared" ref="H21:H38" si="2">B21*0.2</f>
        <v>282228206.04377645</v>
      </c>
    </row>
    <row r="22" spans="1:11">
      <c r="A22" t="s">
        <v>140</v>
      </c>
      <c r="B22" s="7">
        <f>'FGP 2017'!AB24</f>
        <v>655453042.52764952</v>
      </c>
      <c r="C22" s="7">
        <f>FFM!P21</f>
        <v>42637875.938910864</v>
      </c>
      <c r="D22" s="4">
        <v>12905394</v>
      </c>
      <c r="E22" s="4">
        <v>0</v>
      </c>
      <c r="F22" s="4">
        <v>0</v>
      </c>
      <c r="G22" s="7">
        <f t="shared" si="1"/>
        <v>710996312.46656036</v>
      </c>
      <c r="H22" s="7">
        <f t="shared" si="2"/>
        <v>131090608.50552991</v>
      </c>
    </row>
    <row r="23" spans="1:11">
      <c r="A23" t="s">
        <v>141</v>
      </c>
      <c r="B23" s="7">
        <f>'FGP 2017'!AB25</f>
        <v>429827016.76446879</v>
      </c>
      <c r="C23" s="7">
        <f>FFM!P22</f>
        <v>38653688.673318774</v>
      </c>
      <c r="D23" s="4">
        <v>8128628</v>
      </c>
      <c r="E23" s="4">
        <v>0</v>
      </c>
      <c r="F23" s="4">
        <v>33046034</v>
      </c>
      <c r="G23" s="7">
        <f t="shared" si="1"/>
        <v>509655367.43778753</v>
      </c>
      <c r="H23" s="7">
        <f t="shared" si="2"/>
        <v>85965403.35289377</v>
      </c>
    </row>
    <row r="24" spans="1:11">
      <c r="A24" t="s">
        <v>142</v>
      </c>
      <c r="B24" s="7">
        <f>'FGP 2017'!AB26</f>
        <v>2084463804.488632</v>
      </c>
      <c r="C24" s="7">
        <f>FFM!P23</f>
        <v>55184019.553739376</v>
      </c>
      <c r="D24" s="4">
        <v>113106794</v>
      </c>
      <c r="E24" s="4">
        <v>8335271</v>
      </c>
      <c r="F24" s="4">
        <v>0</v>
      </c>
      <c r="G24" s="7">
        <f t="shared" si="1"/>
        <v>2261089889.0423713</v>
      </c>
      <c r="H24" s="7">
        <f t="shared" si="2"/>
        <v>416892760.89772642</v>
      </c>
    </row>
    <row r="25" spans="1:11">
      <c r="A25" t="s">
        <v>143</v>
      </c>
      <c r="B25" s="7">
        <f>'FGP 2017'!AB27</f>
        <v>1197662541.3491676</v>
      </c>
      <c r="C25" s="7">
        <f>FFM!P24</f>
        <v>105144624.53220786</v>
      </c>
      <c r="D25" s="4">
        <v>19747093</v>
      </c>
      <c r="E25" s="4">
        <v>0</v>
      </c>
      <c r="F25" s="4">
        <v>47271843</v>
      </c>
      <c r="G25" s="7">
        <f t="shared" si="1"/>
        <v>1369826101.8813756</v>
      </c>
      <c r="H25" s="7">
        <f t="shared" si="2"/>
        <v>239532508.26983353</v>
      </c>
    </row>
    <row r="26" spans="1:11">
      <c r="A26" t="s">
        <v>155</v>
      </c>
      <c r="B26" s="7">
        <f>'FGP 2017'!AB28</f>
        <v>2000956468.1713998</v>
      </c>
      <c r="C26" s="7">
        <f>FFM!P25</f>
        <v>111567259.04192287</v>
      </c>
      <c r="D26" s="4">
        <v>40214085</v>
      </c>
      <c r="E26" s="4">
        <v>2997161</v>
      </c>
      <c r="F26" s="4">
        <v>36105683</v>
      </c>
      <c r="G26" s="7">
        <f t="shared" si="1"/>
        <v>2191840656.2133226</v>
      </c>
      <c r="H26" s="7">
        <f t="shared" si="2"/>
        <v>400191293.63427997</v>
      </c>
    </row>
    <row r="27" spans="1:11">
      <c r="A27" t="s">
        <v>153</v>
      </c>
      <c r="B27" s="7">
        <f>'FGP 2017'!AB29</f>
        <v>751119229.94517612</v>
      </c>
      <c r="C27" s="7">
        <f>FFM!P26</f>
        <v>50711301.934160843</v>
      </c>
      <c r="D27" s="4">
        <v>25843977</v>
      </c>
      <c r="E27" s="4">
        <v>0</v>
      </c>
      <c r="F27" s="4">
        <v>0</v>
      </c>
      <c r="G27" s="7">
        <f t="shared" si="1"/>
        <v>827674508.87933695</v>
      </c>
      <c r="H27" s="7">
        <f t="shared" si="2"/>
        <v>150223845.98903522</v>
      </c>
    </row>
    <row r="28" spans="1:11">
      <c r="A28" t="s">
        <v>145</v>
      </c>
      <c r="B28" s="7">
        <f>'FGP 2017'!AB30</f>
        <v>563833919.75833166</v>
      </c>
      <c r="C28" s="7">
        <f>FFM!P27</f>
        <v>34004731.540409833</v>
      </c>
      <c r="D28" s="4">
        <v>30803651</v>
      </c>
      <c r="E28" s="4">
        <v>0</v>
      </c>
      <c r="F28" s="4">
        <v>0</v>
      </c>
      <c r="G28" s="7">
        <f t="shared" si="1"/>
        <v>628642302.29874146</v>
      </c>
      <c r="H28" s="7">
        <f t="shared" si="2"/>
        <v>112766783.95166634</v>
      </c>
    </row>
    <row r="29" spans="1:11">
      <c r="A29" t="s">
        <v>146</v>
      </c>
      <c r="B29" s="7">
        <f>'FGP 2017'!AB31</f>
        <v>902977208.63454115</v>
      </c>
      <c r="C29" s="7">
        <f>FFM!P28</f>
        <v>55997195.328044944</v>
      </c>
      <c r="D29" s="4">
        <v>20343573</v>
      </c>
      <c r="E29" s="4">
        <v>24458</v>
      </c>
      <c r="F29" s="4">
        <v>0</v>
      </c>
      <c r="G29" s="7">
        <f t="shared" si="1"/>
        <v>979342434.96258605</v>
      </c>
      <c r="H29" s="7">
        <f t="shared" si="2"/>
        <v>180595441.72690824</v>
      </c>
    </row>
    <row r="30" spans="1:11">
      <c r="A30" t="s">
        <v>147</v>
      </c>
      <c r="B30" s="7">
        <f>'FGP 2017'!AB32</f>
        <v>1082677756.7428496</v>
      </c>
      <c r="C30" s="7">
        <f>FFM!P29</f>
        <v>37132608.816145092</v>
      </c>
      <c r="D30" s="4">
        <v>35787686</v>
      </c>
      <c r="E30" s="4">
        <v>0</v>
      </c>
      <c r="F30" s="4">
        <v>0</v>
      </c>
      <c r="G30" s="7">
        <f t="shared" si="1"/>
        <v>1155598051.5589948</v>
      </c>
      <c r="H30" s="7">
        <f t="shared" si="2"/>
        <v>216535551.34856993</v>
      </c>
    </row>
    <row r="31" spans="1:11">
      <c r="A31" t="s">
        <v>90</v>
      </c>
      <c r="B31" s="7">
        <f>'FGP 2017'!AB33</f>
        <v>1086762701.2754335</v>
      </c>
      <c r="C31" s="7">
        <f>FFM!P30</f>
        <v>32847066.314443938</v>
      </c>
      <c r="D31" s="4">
        <v>47080327</v>
      </c>
      <c r="E31" s="4">
        <v>0</v>
      </c>
      <c r="F31" s="4">
        <v>0</v>
      </c>
      <c r="G31" s="7">
        <f t="shared" si="1"/>
        <v>1166690094.5898774</v>
      </c>
      <c r="H31" s="7">
        <f t="shared" si="2"/>
        <v>217352540.25508672</v>
      </c>
    </row>
    <row r="32" spans="1:11">
      <c r="A32" t="s">
        <v>148</v>
      </c>
      <c r="B32" s="7">
        <f>'FGP 2017'!AB34</f>
        <v>1238209493.9624434</v>
      </c>
      <c r="C32" s="7">
        <f>FFM!P31</f>
        <v>55583996.825426184</v>
      </c>
      <c r="D32" s="4">
        <v>21140106</v>
      </c>
      <c r="E32" s="4">
        <v>93352624</v>
      </c>
      <c r="F32" s="4">
        <v>32711891</v>
      </c>
      <c r="G32" s="7">
        <f t="shared" si="1"/>
        <v>1440998111.7878695</v>
      </c>
      <c r="H32" s="7">
        <f t="shared" si="2"/>
        <v>247641898.79248869</v>
      </c>
    </row>
    <row r="33" spans="1:8">
      <c r="A33" t="s">
        <v>149</v>
      </c>
      <c r="B33" s="7">
        <f>'FGP 2017'!AB35</f>
        <v>1245698381.5189927</v>
      </c>
      <c r="C33" s="7">
        <f>FFM!P32</f>
        <v>58420247.101659648</v>
      </c>
      <c r="D33" s="4">
        <v>42399420</v>
      </c>
      <c r="E33" s="4">
        <v>19928407</v>
      </c>
      <c r="F33" s="4">
        <v>0</v>
      </c>
      <c r="G33" s="7">
        <f t="shared" si="1"/>
        <v>1366446455.6206522</v>
      </c>
      <c r="H33" s="7">
        <f t="shared" si="2"/>
        <v>249139676.30379856</v>
      </c>
    </row>
    <row r="34" spans="1:8">
      <c r="A34" t="s">
        <v>150</v>
      </c>
      <c r="B34" s="7">
        <f>'FGP 2017'!AB36</f>
        <v>450885558.33118302</v>
      </c>
      <c r="C34" s="7">
        <f>FFM!P33</f>
        <v>34663948.608555183</v>
      </c>
      <c r="D34" s="4">
        <v>5964162</v>
      </c>
      <c r="E34" s="4">
        <v>0</v>
      </c>
      <c r="F34" s="4">
        <v>41733959</v>
      </c>
      <c r="G34" s="7">
        <f t="shared" si="1"/>
        <v>533247627.93973821</v>
      </c>
      <c r="H34" s="7">
        <f t="shared" si="2"/>
        <v>90177111.666236609</v>
      </c>
    </row>
    <row r="35" spans="1:8">
      <c r="A35" t="s">
        <v>151</v>
      </c>
      <c r="B35" s="7">
        <f>'FGP 2017'!AB37</f>
        <v>2749523507.4694433</v>
      </c>
      <c r="C35" s="7">
        <f>FFM!P34</f>
        <v>103609670.07422994</v>
      </c>
      <c r="D35" s="4">
        <v>45061011</v>
      </c>
      <c r="E35" s="4">
        <v>21360687</v>
      </c>
      <c r="F35" s="4">
        <v>0</v>
      </c>
      <c r="G35" s="7">
        <f t="shared" si="1"/>
        <v>2919554875.543673</v>
      </c>
      <c r="H35" s="7">
        <f t="shared" si="2"/>
        <v>549904701.49388874</v>
      </c>
    </row>
    <row r="36" spans="1:8">
      <c r="A36" t="s">
        <v>152</v>
      </c>
      <c r="B36" s="7">
        <f>'FGP 2017'!AB38</f>
        <v>727276548.73195815</v>
      </c>
      <c r="C36" s="7">
        <f>FFM!P35</f>
        <v>70769244.955603287</v>
      </c>
      <c r="D36" s="4">
        <v>31869118</v>
      </c>
      <c r="E36" s="4">
        <v>0</v>
      </c>
      <c r="F36" s="4">
        <v>0</v>
      </c>
      <c r="G36" s="7">
        <f t="shared" si="1"/>
        <v>829914911.68756139</v>
      </c>
      <c r="H36" s="7">
        <f t="shared" si="2"/>
        <v>145455309.74639162</v>
      </c>
    </row>
    <row r="37" spans="1:8">
      <c r="A37" t="s">
        <v>91</v>
      </c>
      <c r="B37" s="7">
        <f>'FGP 2017'!AB39</f>
        <v>537270342.14774561</v>
      </c>
      <c r="C37" s="7">
        <f>FFM!P36</f>
        <v>69987740.004748523</v>
      </c>
      <c r="D37" s="4">
        <v>9570498</v>
      </c>
      <c r="E37" s="4">
        <v>0</v>
      </c>
      <c r="F37" s="4">
        <v>39050927</v>
      </c>
      <c r="G37" s="7">
        <f t="shared" si="1"/>
        <v>655879507.15249419</v>
      </c>
      <c r="H37" s="7">
        <f t="shared" si="2"/>
        <v>107454068.42954913</v>
      </c>
    </row>
    <row r="38" spans="1:8">
      <c r="A38" t="s">
        <v>92</v>
      </c>
      <c r="B38" s="7">
        <f t="shared" ref="B38:G38" si="3">SUM(B6:B37)</f>
        <v>44659156575.651756</v>
      </c>
      <c r="C38" s="7">
        <f>FFM!P37</f>
        <v>0</v>
      </c>
      <c r="D38" s="7">
        <f t="shared" si="3"/>
        <v>1324280827</v>
      </c>
      <c r="E38" s="7">
        <f t="shared" si="3"/>
        <v>285651103</v>
      </c>
      <c r="F38" s="7">
        <f t="shared" si="3"/>
        <v>403394666</v>
      </c>
      <c r="G38" s="7">
        <f t="shared" si="3"/>
        <v>48900204272.57251</v>
      </c>
      <c r="H38" s="7">
        <f t="shared" si="2"/>
        <v>8931831315.130352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7"/>
  <sheetViews>
    <sheetView workbookViewId="0">
      <selection activeCell="C16" sqref="C16"/>
    </sheetView>
  </sheetViews>
  <sheetFormatPr baseColWidth="10" defaultRowHeight="15" x14ac:dyDescent="0"/>
  <cols>
    <col min="2" max="2" width="15.5" customWidth="1"/>
    <col min="5" max="5" width="18.83203125" customWidth="1"/>
    <col min="8" max="8" width="18.33203125" customWidth="1"/>
    <col min="11" max="11" width="15.1640625" bestFit="1" customWidth="1"/>
  </cols>
  <sheetData>
    <row r="2" spans="1:40">
      <c r="A2" s="11" t="s">
        <v>26</v>
      </c>
      <c r="B2" s="5">
        <v>226153208</v>
      </c>
      <c r="D2" s="10">
        <v>0.01</v>
      </c>
      <c r="E2" s="5">
        <f>B3*0.01</f>
        <v>2227721099.4499998</v>
      </c>
      <c r="G2" s="8" t="s">
        <v>28</v>
      </c>
      <c r="H2" s="5">
        <f>B3*0.2</f>
        <v>44554421989</v>
      </c>
    </row>
    <row r="3" spans="1:40">
      <c r="A3" s="11" t="s">
        <v>27</v>
      </c>
      <c r="B3" s="4">
        <v>222772109945</v>
      </c>
      <c r="G3" t="s">
        <v>58</v>
      </c>
      <c r="H3" s="5">
        <f>H2*0.6</f>
        <v>26732653193.399998</v>
      </c>
    </row>
    <row r="4" spans="1:40">
      <c r="G4" t="s">
        <v>59</v>
      </c>
      <c r="H4" s="5">
        <f>H2*0.3</f>
        <v>13366326596.699999</v>
      </c>
    </row>
    <row r="5" spans="1:40">
      <c r="G5" t="s">
        <v>60</v>
      </c>
      <c r="H5" s="5">
        <f>H2*0.01</f>
        <v>445544219.88999999</v>
      </c>
    </row>
    <row r="11" spans="1:40">
      <c r="F11">
        <v>2006</v>
      </c>
      <c r="H11">
        <v>2005</v>
      </c>
      <c r="P11" s="15" t="s">
        <v>28</v>
      </c>
    </row>
    <row r="12" spans="1:40">
      <c r="A12" t="s">
        <v>22</v>
      </c>
      <c r="B12" s="11" t="s">
        <v>29</v>
      </c>
      <c r="C12" t="s">
        <v>30</v>
      </c>
      <c r="D12" s="8" t="s">
        <v>31</v>
      </c>
      <c r="E12" s="11" t="s">
        <v>32</v>
      </c>
      <c r="F12" s="11" t="s">
        <v>33</v>
      </c>
      <c r="G12" t="s">
        <v>34</v>
      </c>
      <c r="H12" s="11" t="s">
        <v>33</v>
      </c>
      <c r="I12" s="12" t="s">
        <v>24</v>
      </c>
      <c r="J12" s="12" t="s">
        <v>35</v>
      </c>
      <c r="K12" s="8" t="s">
        <v>36</v>
      </c>
      <c r="L12" s="12" t="s">
        <v>37</v>
      </c>
      <c r="M12" s="12" t="s">
        <v>38</v>
      </c>
      <c r="N12" s="12" t="s">
        <v>35</v>
      </c>
      <c r="O12" s="8" t="s">
        <v>39</v>
      </c>
      <c r="P12" s="12" t="s">
        <v>40</v>
      </c>
      <c r="Q12" s="12" t="s">
        <v>35</v>
      </c>
      <c r="R12" s="15" t="s">
        <v>49</v>
      </c>
      <c r="S12" s="13" t="s">
        <v>41</v>
      </c>
      <c r="T12" s="10">
        <v>0.8</v>
      </c>
      <c r="U12" s="13" t="s">
        <v>42</v>
      </c>
      <c r="V12" s="15" t="s">
        <v>43</v>
      </c>
      <c r="W12" t="s">
        <v>44</v>
      </c>
      <c r="X12" s="13" t="s">
        <v>45</v>
      </c>
      <c r="Y12" s="13" t="s">
        <v>46</v>
      </c>
      <c r="Z12" s="13" t="s">
        <v>47</v>
      </c>
      <c r="AA12" s="13" t="s">
        <v>48</v>
      </c>
      <c r="AB12" s="14" t="s">
        <v>50</v>
      </c>
      <c r="AC12" s="12" t="s">
        <v>51</v>
      </c>
      <c r="AD12" s="12" t="s">
        <v>52</v>
      </c>
      <c r="AE12" s="12" t="s">
        <v>53</v>
      </c>
      <c r="AF12" s="14" t="s">
        <v>54</v>
      </c>
      <c r="AG12" s="13" t="s">
        <v>35</v>
      </c>
      <c r="AH12" s="13" t="s">
        <v>33</v>
      </c>
      <c r="AI12" t="s">
        <v>55</v>
      </c>
      <c r="AJ12" s="13" t="s">
        <v>33</v>
      </c>
      <c r="AK12" s="12" t="s">
        <v>55</v>
      </c>
      <c r="AL12" s="12" t="s">
        <v>35</v>
      </c>
      <c r="AM12" s="14" t="s">
        <v>56</v>
      </c>
      <c r="AN12" s="14" t="s">
        <v>57</v>
      </c>
    </row>
    <row r="13" spans="1:40">
      <c r="A13" t="s">
        <v>23</v>
      </c>
      <c r="B13">
        <v>489144</v>
      </c>
      <c r="C13">
        <f>B13/$B$16</f>
        <v>1.1396380987821484E-2</v>
      </c>
      <c r="D13">
        <f>C13*$H$3</f>
        <v>304655500.60728902</v>
      </c>
      <c r="E13">
        <v>1.4246999999999999E-2</v>
      </c>
      <c r="F13">
        <v>1111</v>
      </c>
      <c r="G13">
        <f>E13*F13</f>
        <v>15.828417</v>
      </c>
      <c r="H13">
        <v>1545</v>
      </c>
      <c r="I13">
        <f>G13/H13</f>
        <v>1.0244930097087379E-2</v>
      </c>
      <c r="J13">
        <f>I13/$I$16</f>
        <v>1.3385101734113988E-2</v>
      </c>
      <c r="K13" s="7">
        <f>J13*H4</f>
        <v>178909641.30822307</v>
      </c>
      <c r="L13">
        <f>K13+D13</f>
        <v>483565141.91551208</v>
      </c>
      <c r="M13">
        <f>B13/L13</f>
        <v>1.0115369318441541E-3</v>
      </c>
      <c r="N13">
        <f>M13/$M$16</f>
        <v>4.4580147985886213E-7</v>
      </c>
      <c r="O13">
        <f>N13*H5</f>
        <v>198.62427256952427</v>
      </c>
      <c r="P13">
        <f>L13+O13</f>
        <v>483565340.53978467</v>
      </c>
      <c r="Q13">
        <f>P13/$P$16</f>
        <v>2168.2638680178093</v>
      </c>
      <c r="R13">
        <f>Q13*$E$2</f>
        <v>4830287167958.3438</v>
      </c>
      <c r="S13">
        <v>9</v>
      </c>
      <c r="T13">
        <f>S13*0.8</f>
        <v>7.2</v>
      </c>
      <c r="V13">
        <f>T13*$U$16</f>
        <v>64.450929600000009</v>
      </c>
      <c r="W13">
        <f>P13+V13+R13</f>
        <v>4830770733363.334</v>
      </c>
      <c r="X13">
        <v>400</v>
      </c>
      <c r="Y13">
        <v>286</v>
      </c>
      <c r="Z13">
        <v>68</v>
      </c>
      <c r="AB13">
        <f>SUM(W13:AA13)</f>
        <v>4830770734117.334</v>
      </c>
      <c r="AC13">
        <f>P13*0.2</f>
        <v>96713068.107956946</v>
      </c>
      <c r="AD13">
        <f>R13*0.2</f>
        <v>966057433591.66882</v>
      </c>
      <c r="AE13">
        <f>V13*0.2</f>
        <v>12.890185920000002</v>
      </c>
      <c r="AF13">
        <f>SUM(AC13:AE13)</f>
        <v>966154146672.66687</v>
      </c>
      <c r="AG13">
        <v>3.0523000000000002E-2</v>
      </c>
      <c r="AH13">
        <v>439</v>
      </c>
      <c r="AI13">
        <f>AG13*AH13</f>
        <v>13.399597</v>
      </c>
      <c r="AJ13">
        <v>445</v>
      </c>
      <c r="AK13">
        <f>AI13/AJ13</f>
        <v>3.011145393258427E-2</v>
      </c>
      <c r="AL13">
        <f>AK13/$AK$17</f>
        <v>2.343291042973639E-2</v>
      </c>
      <c r="AM13">
        <f>AL13*$E$2</f>
        <v>52201988.985845715</v>
      </c>
      <c r="AN13">
        <f>AM13+AF13</f>
        <v>966206348661.65271</v>
      </c>
    </row>
    <row r="14" spans="1:40">
      <c r="A14" t="s">
        <v>24</v>
      </c>
      <c r="B14">
        <v>627277</v>
      </c>
      <c r="C14">
        <f>B14/$B$16</f>
        <v>1.4614689492046713E-2</v>
      </c>
      <c r="D14">
        <f>C14*$H$3</f>
        <v>390689425.72011197</v>
      </c>
    </row>
    <row r="15" spans="1:40">
      <c r="A15" t="s">
        <v>25</v>
      </c>
    </row>
    <row r="16" spans="1:40">
      <c r="B16">
        <v>42920994</v>
      </c>
      <c r="I16">
        <v>0.76539800000000002</v>
      </c>
      <c r="M16">
        <v>2269.0300000000002</v>
      </c>
      <c r="P16" s="15">
        <v>223019.6</v>
      </c>
      <c r="U16">
        <v>8.9515180000000001</v>
      </c>
    </row>
    <row r="17" spans="37:37">
      <c r="AK17">
        <v>1.285007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FISM</vt:lpstr>
      <vt:lpstr>Hoja1</vt:lpstr>
      <vt:lpstr>FGP 2017</vt:lpstr>
      <vt:lpstr>FFM</vt:lpstr>
      <vt:lpstr>PART</vt:lpstr>
      <vt:lpstr>FGP Y FFM antes</vt:lpstr>
    </vt:vector>
  </TitlesOfParts>
  <Company>irp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angel otero diaz</dc:creator>
  <cp:lastModifiedBy>raul angel otero diaz</cp:lastModifiedBy>
  <dcterms:created xsi:type="dcterms:W3CDTF">2017-11-14T00:49:52Z</dcterms:created>
  <dcterms:modified xsi:type="dcterms:W3CDTF">2018-09-05T17:22:55Z</dcterms:modified>
</cp:coreProperties>
</file>